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600" windowWidth="28485" windowHeight="13260"/>
  </bookViews>
  <sheets>
    <sheet name="Rekapitulace stavby" sheetId="1" r:id="rId1"/>
    <sheet name="22-K-16 - ZDRAVOTNĚ TECHN..." sheetId="2" r:id="rId2"/>
  </sheets>
  <definedNames>
    <definedName name="_xlnm._FilterDatabase" localSheetId="1" hidden="1">'22-K-16 - ZDRAVOTNĚ TECHN...'!$C$125:$K$238</definedName>
    <definedName name="_xlnm.Print_Titles" localSheetId="1">'22-K-16 - ZDRAVOTNĚ TECHN...'!$125:$125</definedName>
    <definedName name="_xlnm.Print_Titles" localSheetId="0">'Rekapitulace stavby'!$92:$92</definedName>
    <definedName name="_xlnm.Print_Area" localSheetId="1">'22-K-16 - ZDRAVOTNĚ TECHN...'!$C$4:$J$76,'22-K-16 - ZDRAVOTNĚ TECHN...'!$C$82:$J$107,'22-K-16 - ZDRAVOTNĚ TECHN...'!$C$113:$K$238</definedName>
    <definedName name="_xlnm.Print_Area" localSheetId="0">'Rekapitulace stavby'!$D$4:$AO$76,'Rekapitulace stavby'!$C$82:$AQ$96</definedName>
  </definedNames>
  <calcPr calcId="124519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238" i="2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F123"/>
  <c r="J122"/>
  <c r="F120"/>
  <c r="E118"/>
  <c r="J92"/>
  <c r="F92"/>
  <c r="J91"/>
  <c r="F89"/>
  <c r="E87"/>
  <c r="J15"/>
  <c r="E15"/>
  <c r="F122"/>
  <c r="J14"/>
  <c r="J12"/>
  <c r="J89"/>
  <c r="E7"/>
  <c r="E116"/>
  <c r="L90" i="1"/>
  <c r="AM90"/>
  <c r="AM89"/>
  <c r="L89"/>
  <c r="AM87"/>
  <c r="L87"/>
  <c r="L85"/>
  <c r="L84"/>
  <c r="J238" i="2"/>
  <c r="BK235"/>
  <c r="BK233"/>
  <c r="J230"/>
  <c r="J228"/>
  <c r="BK226"/>
  <c r="J224"/>
  <c r="J222"/>
  <c r="J220"/>
  <c r="BK217"/>
  <c r="J216"/>
  <c r="BK214"/>
  <c r="BK212"/>
  <c r="BK210"/>
  <c r="J208"/>
  <c r="BK205"/>
  <c r="J203"/>
  <c r="BK201"/>
  <c r="J199"/>
  <c r="J196"/>
  <c r="BK194"/>
  <c r="BK191"/>
  <c r="J189"/>
  <c r="J187"/>
  <c r="BK185"/>
  <c r="J183"/>
  <c r="J181"/>
  <c r="J179"/>
  <c r="BK177"/>
  <c r="BK176"/>
  <c r="BK174"/>
  <c r="BK172"/>
  <c r="BK170"/>
  <c r="BK167"/>
  <c r="J165"/>
  <c r="BK163"/>
  <c r="BK161"/>
  <c r="BK159"/>
  <c r="BK157"/>
  <c r="J155"/>
  <c r="J153"/>
  <c r="BK134"/>
  <c r="J132"/>
  <c r="BK130"/>
  <c r="J236"/>
  <c r="J235"/>
  <c r="J233"/>
  <c r="BK229"/>
  <c r="BK227"/>
  <c r="BK225"/>
  <c r="BK223"/>
  <c r="BK221"/>
  <c r="BK219"/>
  <c r="J217"/>
  <c r="J215"/>
  <c r="J213"/>
  <c r="J211"/>
  <c r="J209"/>
  <c r="BK207"/>
  <c r="J205"/>
  <c r="BK203"/>
  <c r="BK200"/>
  <c r="J198"/>
  <c r="BK195"/>
  <c r="BK193"/>
  <c r="J191"/>
  <c r="BK189"/>
  <c r="BK187"/>
  <c r="J185"/>
  <c r="BK183"/>
  <c r="BK181"/>
  <c r="BK179"/>
  <c r="J177"/>
  <c r="J176"/>
  <c r="J174"/>
  <c r="J172"/>
  <c r="J171"/>
  <c r="J169"/>
  <c r="J166"/>
  <c r="J164"/>
  <c r="J162"/>
  <c r="J160"/>
  <c r="J158"/>
  <c r="BK156"/>
  <c r="J154"/>
  <c r="J152"/>
  <c r="BK150"/>
  <c r="J148"/>
  <c r="BK146"/>
  <c r="J144"/>
  <c r="J141"/>
  <c r="J137"/>
  <c r="J134"/>
  <c r="BK132"/>
  <c r="J130"/>
  <c r="BK236"/>
  <c r="BK234"/>
  <c r="BK231"/>
  <c r="J229"/>
  <c r="J227"/>
  <c r="J225"/>
  <c r="J223"/>
  <c r="J221"/>
  <c r="J219"/>
  <c r="J218"/>
  <c r="BK215"/>
  <c r="BK213"/>
  <c r="BK211"/>
  <c r="BK209"/>
  <c r="J207"/>
  <c r="BK206"/>
  <c r="J204"/>
  <c r="J200"/>
  <c r="BK198"/>
  <c r="J195"/>
  <c r="J193"/>
  <c r="J192"/>
  <c r="BK190"/>
  <c r="J188"/>
  <c r="J186"/>
  <c r="BK184"/>
  <c r="J182"/>
  <c r="J180"/>
  <c r="BK178"/>
  <c r="J175"/>
  <c r="J173"/>
  <c r="BK171"/>
  <c r="BK169"/>
  <c r="BK166"/>
  <c r="BK164"/>
  <c r="BK162"/>
  <c r="BK160"/>
  <c r="BK158"/>
  <c r="J156"/>
  <c r="BK154"/>
  <c r="BK152"/>
  <c r="BK151"/>
  <c r="J150"/>
  <c r="J149"/>
  <c r="BK148"/>
  <c r="BK147"/>
  <c r="J146"/>
  <c r="J145"/>
  <c r="BK144"/>
  <c r="J143"/>
  <c r="J142"/>
  <c r="BK141"/>
  <c r="BK140"/>
  <c r="BK137"/>
  <c r="J135"/>
  <c r="BK133"/>
  <c r="J131"/>
  <c r="BK129"/>
  <c r="AS94" i="1"/>
  <c r="BK238" i="2"/>
  <c r="J234"/>
  <c r="J231"/>
  <c r="BK230"/>
  <c r="BK228"/>
  <c r="J226"/>
  <c r="BK224"/>
  <c r="BK222"/>
  <c r="BK220"/>
  <c r="BK218"/>
  <c r="BK216"/>
  <c r="J214"/>
  <c r="J212"/>
  <c r="J210"/>
  <c r="BK208"/>
  <c r="J206"/>
  <c r="BK204"/>
  <c r="J201"/>
  <c r="BK199"/>
  <c r="BK196"/>
  <c r="J194"/>
  <c r="BK192"/>
  <c r="J190"/>
  <c r="BK188"/>
  <c r="BK186"/>
  <c r="J184"/>
  <c r="BK182"/>
  <c r="BK180"/>
  <c r="J178"/>
  <c r="BK175"/>
  <c r="BK173"/>
  <c r="J170"/>
  <c r="J167"/>
  <c r="BK165"/>
  <c r="J163"/>
  <c r="J161"/>
  <c r="J159"/>
  <c r="J157"/>
  <c r="BK155"/>
  <c r="BK153"/>
  <c r="J151"/>
  <c r="BK149"/>
  <c r="J147"/>
  <c r="BK145"/>
  <c r="BK143"/>
  <c r="BK142"/>
  <c r="J140"/>
  <c r="BK135"/>
  <c r="J133"/>
  <c r="BK131"/>
  <c r="J129"/>
  <c r="BK128" l="1"/>
  <c r="J128"/>
  <c r="J98"/>
  <c r="R128"/>
  <c r="R127"/>
  <c r="BK139"/>
  <c r="R139"/>
  <c r="BK168"/>
  <c r="J168"/>
  <c r="J102"/>
  <c r="R168"/>
  <c r="BK197"/>
  <c r="J197"/>
  <c r="J103"/>
  <c r="P197"/>
  <c r="BK202"/>
  <c r="J202"/>
  <c r="J104"/>
  <c r="R202"/>
  <c r="BK232"/>
  <c r="J232"/>
  <c r="J105"/>
  <c r="R232"/>
  <c r="P128"/>
  <c r="P127"/>
  <c r="T128"/>
  <c r="T127"/>
  <c r="P139"/>
  <c r="T139"/>
  <c r="P168"/>
  <c r="T168"/>
  <c r="R197"/>
  <c r="T197"/>
  <c r="P202"/>
  <c r="T202"/>
  <c r="P232"/>
  <c r="T232"/>
  <c r="BK136"/>
  <c r="J136"/>
  <c r="J99"/>
  <c r="BK237"/>
  <c r="J237"/>
  <c r="J106"/>
  <c r="E85"/>
  <c r="F91"/>
  <c r="J120"/>
  <c r="BE130"/>
  <c r="BE131"/>
  <c r="BE132"/>
  <c r="BE134"/>
  <c r="BE137"/>
  <c r="BE140"/>
  <c r="BE142"/>
  <c r="BE144"/>
  <c r="BE145"/>
  <c r="BE148"/>
  <c r="BE149"/>
  <c r="BE151"/>
  <c r="BE152"/>
  <c r="BE154"/>
  <c r="BE155"/>
  <c r="BE157"/>
  <c r="BE159"/>
  <c r="BE162"/>
  <c r="BE163"/>
  <c r="BE164"/>
  <c r="BE166"/>
  <c r="BE170"/>
  <c r="BE171"/>
  <c r="BE173"/>
  <c r="BE174"/>
  <c r="BE177"/>
  <c r="BE179"/>
  <c r="BE180"/>
  <c r="BE181"/>
  <c r="BE183"/>
  <c r="BE185"/>
  <c r="BE187"/>
  <c r="BE188"/>
  <c r="BE191"/>
  <c r="BE195"/>
  <c r="BE198"/>
  <c r="BE199"/>
  <c r="BE200"/>
  <c r="BE201"/>
  <c r="BE204"/>
  <c r="BE205"/>
  <c r="BE209"/>
  <c r="BE210"/>
  <c r="BE212"/>
  <c r="BE215"/>
  <c r="BE217"/>
  <c r="BE219"/>
  <c r="BE220"/>
  <c r="BE221"/>
  <c r="BE222"/>
  <c r="BE223"/>
  <c r="BE224"/>
  <c r="BE226"/>
  <c r="BE227"/>
  <c r="BE229"/>
  <c r="BE234"/>
  <c r="BE129"/>
  <c r="BE133"/>
  <c r="BE135"/>
  <c r="BE141"/>
  <c r="BE143"/>
  <c r="BE146"/>
  <c r="BE147"/>
  <c r="BE150"/>
  <c r="BE153"/>
  <c r="BE156"/>
  <c r="BE158"/>
  <c r="BE160"/>
  <c r="BE161"/>
  <c r="BE165"/>
  <c r="BE167"/>
  <c r="BE169"/>
  <c r="BE172"/>
  <c r="BE175"/>
  <c r="BE176"/>
  <c r="BE178"/>
  <c r="BE182"/>
  <c r="BE184"/>
  <c r="BE186"/>
  <c r="BE189"/>
  <c r="BE190"/>
  <c r="BE192"/>
  <c r="BE193"/>
  <c r="BE194"/>
  <c r="BE196"/>
  <c r="BE203"/>
  <c r="BE206"/>
  <c r="BE207"/>
  <c r="BE208"/>
  <c r="BE211"/>
  <c r="BE213"/>
  <c r="BE214"/>
  <c r="BE216"/>
  <c r="BE218"/>
  <c r="BE225"/>
  <c r="BE228"/>
  <c r="BE230"/>
  <c r="BE231"/>
  <c r="BE233"/>
  <c r="BE235"/>
  <c r="BE236"/>
  <c r="BE238"/>
  <c r="F35"/>
  <c r="BB95" i="1"/>
  <c r="BB94"/>
  <c r="W31"/>
  <c r="F36" i="2"/>
  <c r="BC95" i="1"/>
  <c r="BC94"/>
  <c r="W32"/>
  <c r="F34" i="2"/>
  <c r="BA95" i="1"/>
  <c r="BA94"/>
  <c r="W30"/>
  <c r="J34" i="2"/>
  <c r="AW95" i="1"/>
  <c r="F37" i="2"/>
  <c r="BD95" i="1"/>
  <c r="BD94"/>
  <c r="W33"/>
  <c r="T138" i="2" l="1"/>
  <c r="P138"/>
  <c r="T126"/>
  <c r="P126"/>
  <c r="AU95" i="1"/>
  <c r="BK138" i="2"/>
  <c r="J138"/>
  <c r="J100"/>
  <c r="R138"/>
  <c r="R126"/>
  <c r="BK127"/>
  <c r="J127"/>
  <c r="J97"/>
  <c r="J139"/>
  <c r="J101"/>
  <c r="AU94" i="1"/>
  <c r="AX94"/>
  <c r="AW94"/>
  <c r="AK30"/>
  <c r="AY94"/>
  <c r="J33" i="2"/>
  <c r="AV95" i="1"/>
  <c r="AT95"/>
  <c r="F33" i="2"/>
  <c r="AZ95" i="1"/>
  <c r="AZ94"/>
  <c r="W29"/>
  <c r="BK126" i="2" l="1"/>
  <c r="J126"/>
  <c r="J96"/>
  <c r="AV94" i="1"/>
  <c r="AK29"/>
  <c r="J30" i="2" l="1"/>
  <c r="AG95" i="1"/>
  <c r="AG94"/>
  <c r="AK26"/>
  <c r="AT94"/>
  <c r="AN94"/>
  <c r="J39" i="2" l="1"/>
  <c r="AN95" i="1"/>
  <c r="AK35"/>
</calcChain>
</file>

<file path=xl/sharedStrings.xml><?xml version="1.0" encoding="utf-8"?>
<sst xmlns="http://schemas.openxmlformats.org/spreadsheetml/2006/main" count="1856" uniqueCount="549">
  <si>
    <t>Export Komplet</t>
  </si>
  <si>
    <t/>
  </si>
  <si>
    <t>2.0</t>
  </si>
  <si>
    <t>False</t>
  </si>
  <si>
    <t>{59ddd287-62cc-4783-9bd2-9456fcdd1d99}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</si>
  <si>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</si>
  <si>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</si>
  <si>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</si>
  <si>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</si>
  <si>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</si>
  <si>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</si>
  <si>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</si>
  <si>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</si>
  <si>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SKALA22/K/16</t>
  </si>
  <si>
    <t>Stavba:</t>
  </si>
  <si>
    <t>MŠ SLUNEČNICE-STAVEBNÍ ÚPRAVY A ZMĚNA UŽÍVÁNÍ ČÁSTI OBJEKTU, MARKOVICKÁ ČP621, HRADEC KRÁLOVÉ</t>
  </si>
  <si>
    <t>0,1</t>
  </si>
  <si>
    <t>KSO:</t>
  </si>
  <si>
    <t>CC-CZ:</t>
  </si>
  <si>
    <t>1</t>
  </si>
  <si>
    <t>Místo:</t>
  </si>
  <si>
    <t xml:space="preserve"> </t>
  </si>
  <si>
    <t>Datum:</t>
  </si>
  <si>
    <t>12. 10. 2016</t>
  </si>
  <si>
    <t>10</t>
  </si>
  <si>
    <t>100</t>
  </si>
  <si>
    <t>Zadavatel:</t>
  </si>
  <si>
    <t>IČ:</t>
  </si>
  <si>
    <t>DIČ:</t>
  </si>
  <si>
    <t>Zhotovitel:</t>
  </si>
  <si>
    <t>KREJČÍ-PROINSTAL</t>
  </si>
  <si>
    <t>Projektant:</t>
  </si>
  <si>
    <t>LIBOR KREJČÍ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</si>
  <si>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</si>
  <si>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</si>
  <si>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</si>
  <si>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</si>
  <si>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</si>
  <si>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</si>
  <si>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</si>
  <si>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</si>
  <si>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</si>
  <si>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</si>
  <si>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</si>
  <si>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</si>
  <si>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</si>
  <si>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</si>
  <si>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</si>
  <si>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</si>
  <si>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</si>
  <si>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</si>
  <si>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</si>
  <si>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</si>
  <si>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</si>
  <si>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</si>
  <si>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</si>
  <si>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</si>
  <si>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</si>
  <si>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</si>
  <si>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</si>
  <si>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</si>
  <si>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</si>
  <si>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</si>
  <si>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</si>
  <si>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</si>
  <si>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</si>
  <si>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</si>
  <si>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</si>
  <si>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</si>
  <si>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</si>
  <si>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</si>
  <si>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</si>
  <si>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</si>
  <si>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</si>
  <si>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</si>
  <si>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</si>
  <si>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</si>
  <si>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</si>
  <si>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</si>
  <si>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</si>
  <si>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</si>
  <si>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22/K/16</t>
  </si>
  <si>
    <t>ZDRAVOTNĚ TECHNICKÉ INSTALACE</t>
  </si>
  <si>
    <t>STA</t>
  </si>
  <si>
    <t>{a138fb88-c76e-48f8-99c5-9fd0fd8c3050}</t>
  </si>
  <si>
    <t>2</t>
  </si>
  <si>
    <t>KRYCÍ LIST SOUPISU PRACÍ</t>
  </si>
  <si>
    <t>Objekt:</t>
  </si>
  <si>
    <t>22/K/16 -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</si>
  <si>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</si>
  <si>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</si>
  <si>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</si>
  <si>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</si>
  <si>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</si>
  <si>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</si>
  <si>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</si>
  <si>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</si>
  <si>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</si>
  <si>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</si>
  <si>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</si>
  <si>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</si>
  <si>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</si>
  <si>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</si>
  <si>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</si>
  <si>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</si>
  <si>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</si>
  <si>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</si>
  <si>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</si>
  <si>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</si>
  <si>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</si>
  <si>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</si>
  <si>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</si>
  <si>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</si>
  <si>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</si>
  <si>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</si>
  <si>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</si>
  <si>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</si>
  <si>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</si>
  <si>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</si>
  <si>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</si>
  <si>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</si>
  <si>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</si>
  <si>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132251251</t>
  </si>
  <si>
    <t>Hloubení rýh nezapažených š do 2000 mm v hornině třídy těžitelnosti I skupiny 3 objem do 20 m3 strojně</t>
  </si>
  <si>
    <t>m3</t>
  </si>
  <si>
    <t>CS ÚRS 2022 01</t>
  </si>
  <si>
    <t>4</t>
  </si>
  <si>
    <t>-828558929</t>
  </si>
  <si>
    <t>162751117</t>
  </si>
  <si>
    <t>Vodorovné přemístění přes 9 000 do 10000 m výkopku/sypaniny z horniny třídy těžitelnosti I skupiny 1 až 3</t>
  </si>
  <si>
    <t>-1733544942</t>
  </si>
  <si>
    <t>5</t>
  </si>
  <si>
    <t>167151101</t>
  </si>
  <si>
    <t>Nakládání výkopku z hornin třídy těžitelnosti I skupiny 1 až 3 do 100 m3</t>
  </si>
  <si>
    <t>-452011016</t>
  </si>
  <si>
    <t>6</t>
  </si>
  <si>
    <t>171151103</t>
  </si>
  <si>
    <t>Uložení sypaniny z hornin soudržných do násypů zhutněných strojně</t>
  </si>
  <si>
    <t>714452436</t>
  </si>
  <si>
    <t>7</t>
  </si>
  <si>
    <t>174101101</t>
  </si>
  <si>
    <t>Zásyp jam, šachet rýh nebo kolem objektů sypaninou se zhutněním</t>
  </si>
  <si>
    <t>-1008554705</t>
  </si>
  <si>
    <t>8</t>
  </si>
  <si>
    <t>175151101</t>
  </si>
  <si>
    <t>Obsypání potrubí strojně sypaninou bez prohození, uloženou do 3 m</t>
  </si>
  <si>
    <t>-2132824611</t>
  </si>
  <si>
    <t>9</t>
  </si>
  <si>
    <t>175101201pc1</t>
  </si>
  <si>
    <t>Kamenivo těžené</t>
  </si>
  <si>
    <t>t</t>
  </si>
  <si>
    <t>66710417</t>
  </si>
  <si>
    <t>Vodorovné konstrukce</t>
  </si>
  <si>
    <t>451573111</t>
  </si>
  <si>
    <t>Lože pod potrubí otevřený výkop ze štěrkopísku</t>
  </si>
  <si>
    <t>-922461108</t>
  </si>
  <si>
    <t>PSV</t>
  </si>
  <si>
    <t>Práce a dodávky PSV</t>
  </si>
  <si>
    <t>721</t>
  </si>
  <si>
    <t>Zdravotechnika - vnitřní kanalizace</t>
  </si>
  <si>
    <t>11</t>
  </si>
  <si>
    <t>721110806</t>
  </si>
  <si>
    <t>Demontáž potrubí kameninové do DN 200</t>
  </si>
  <si>
    <t>m</t>
  </si>
  <si>
    <t>16</t>
  </si>
  <si>
    <t>-936977287</t>
  </si>
  <si>
    <t>12</t>
  </si>
  <si>
    <t>721110806pc1</t>
  </si>
  <si>
    <t>Napojení na revizní šachtu, vyčištění RŠ, betonová kyneta</t>
  </si>
  <si>
    <t>kus</t>
  </si>
  <si>
    <t>-2124470714</t>
  </si>
  <si>
    <t>13</t>
  </si>
  <si>
    <t>721140802</t>
  </si>
  <si>
    <t>Demontáž potrubí litinové do DN 100</t>
  </si>
  <si>
    <t>511854587</t>
  </si>
  <si>
    <t>14</t>
  </si>
  <si>
    <t>721171803</t>
  </si>
  <si>
    <t>Demontáž potrubí z PVC do D 75</t>
  </si>
  <si>
    <t>-1232231502</t>
  </si>
  <si>
    <t>721173401</t>
  </si>
  <si>
    <t>Potrubí kanalizační plastové svodné systém KG DN 100</t>
  </si>
  <si>
    <t>505572265</t>
  </si>
  <si>
    <t>721173402</t>
  </si>
  <si>
    <t>Potrubí kanalizační plastové svodné systém KG DN 125</t>
  </si>
  <si>
    <t>1716211426</t>
  </si>
  <si>
    <t>17</t>
  </si>
  <si>
    <t>721173403</t>
  </si>
  <si>
    <t>Potrubí kanalizační plastové svodné systém KG DN 150</t>
  </si>
  <si>
    <t>-454581742</t>
  </si>
  <si>
    <t>18</t>
  </si>
  <si>
    <t>721174024</t>
  </si>
  <si>
    <t>Potrubí kanalizační z PP odpadní systém HT DN 70</t>
  </si>
  <si>
    <t>938503423</t>
  </si>
  <si>
    <t>19</t>
  </si>
  <si>
    <t>721174025</t>
  </si>
  <si>
    <t>Potrubí kanalizační z PP odpadní systém HT DN 100</t>
  </si>
  <si>
    <t>1529917042</t>
  </si>
  <si>
    <t>20</t>
  </si>
  <si>
    <t>721174042</t>
  </si>
  <si>
    <t>Potrubí kanalizační z PP připojovací systém HT DN 40</t>
  </si>
  <si>
    <t>276614922</t>
  </si>
  <si>
    <t>721174042PC1</t>
  </si>
  <si>
    <t>Potrubí kanalizační z PP připojovací systém HT DN32</t>
  </si>
  <si>
    <t>2032580995</t>
  </si>
  <si>
    <t>22</t>
  </si>
  <si>
    <t>721174043</t>
  </si>
  <si>
    <t>Potrubí kanalizační z PP připojovací systém HT DN 50</t>
  </si>
  <si>
    <t>910059466</t>
  </si>
  <si>
    <t>23</t>
  </si>
  <si>
    <t>721194104</t>
  </si>
  <si>
    <t>Vyvedení a upevnění odpadních výpustek DN 40</t>
  </si>
  <si>
    <t>192214434</t>
  </si>
  <si>
    <t>24</t>
  </si>
  <si>
    <t>721194107</t>
  </si>
  <si>
    <t>Vyvedení a upevnění odpadních výpustek DN 70</t>
  </si>
  <si>
    <t>-1855361013</t>
  </si>
  <si>
    <t>25</t>
  </si>
  <si>
    <t>721194109</t>
  </si>
  <si>
    <t>Vyvedení a upevnění odpadních výpustek DN 100</t>
  </si>
  <si>
    <t>-1787338785</t>
  </si>
  <si>
    <t>26</t>
  </si>
  <si>
    <t>721210817</t>
  </si>
  <si>
    <t>Demontáž vpustí vanových DN 50</t>
  </si>
  <si>
    <t>81794725</t>
  </si>
  <si>
    <t>27</t>
  </si>
  <si>
    <t>721212113</t>
  </si>
  <si>
    <t>Odtokový sprchový žlab délky 900 mm s krycím roštem a zápachovou uzávěrkou</t>
  </si>
  <si>
    <t>-692126819</t>
  </si>
  <si>
    <t>28</t>
  </si>
  <si>
    <t>721220801</t>
  </si>
  <si>
    <t>Demontáž uzávěrek zápachových DN 50</t>
  </si>
  <si>
    <t>-205083056</t>
  </si>
  <si>
    <t>29</t>
  </si>
  <si>
    <t>721242803</t>
  </si>
  <si>
    <t>Posun lapače střešních splavenin s propojením na stáv. kanalizaci</t>
  </si>
  <si>
    <t>-1936319045</t>
  </si>
  <si>
    <t>30</t>
  </si>
  <si>
    <t>721273153</t>
  </si>
  <si>
    <t>Hlavice ventilační polypropylen PP DN 110</t>
  </si>
  <si>
    <t>765886443</t>
  </si>
  <si>
    <t>31</t>
  </si>
  <si>
    <t>721274103</t>
  </si>
  <si>
    <t xml:space="preserve">Přivzdušňovací ventil odpadních potrubí DN 110 </t>
  </si>
  <si>
    <t>1714192301</t>
  </si>
  <si>
    <t>32</t>
  </si>
  <si>
    <t>721274121</t>
  </si>
  <si>
    <t xml:space="preserve">Přivzdušňovací ventil HL 905 </t>
  </si>
  <si>
    <t>822977505</t>
  </si>
  <si>
    <t>33</t>
  </si>
  <si>
    <t>721274121pc1</t>
  </si>
  <si>
    <t>Kalich pro úkapy HL 21</t>
  </si>
  <si>
    <t>-139619220</t>
  </si>
  <si>
    <t>34</t>
  </si>
  <si>
    <t>721290111</t>
  </si>
  <si>
    <t>Zkouška těsnosti potrubí kanalizace vodou do DN 125</t>
  </si>
  <si>
    <t>1736947309</t>
  </si>
  <si>
    <t>35</t>
  </si>
  <si>
    <t>721290112</t>
  </si>
  <si>
    <t>Zkouška těsnosti potrubí kanalizace vodou do DN 200</t>
  </si>
  <si>
    <t>466400032</t>
  </si>
  <si>
    <t>36</t>
  </si>
  <si>
    <t>721290123</t>
  </si>
  <si>
    <t>Zkouška těsnosti potrubí kanalizace kouřem do DN 300</t>
  </si>
  <si>
    <t>CS ÚRS 2014 02</t>
  </si>
  <si>
    <t>-954178772</t>
  </si>
  <si>
    <t>37</t>
  </si>
  <si>
    <t>721300942</t>
  </si>
  <si>
    <t>Pročištění lapačů střešních splavenin</t>
  </si>
  <si>
    <t>-414058671</t>
  </si>
  <si>
    <t>38</t>
  </si>
  <si>
    <t>998721201</t>
  </si>
  <si>
    <t>Přesun hmot procentní pro vnitřní kanalizace v objektech v do 6 m</t>
  </si>
  <si>
    <t>%</t>
  </si>
  <si>
    <t>-1254946696</t>
  </si>
  <si>
    <t>722</t>
  </si>
  <si>
    <t>Zdravotechnika - vnitřní vodovod</t>
  </si>
  <si>
    <t>39</t>
  </si>
  <si>
    <t>722130801</t>
  </si>
  <si>
    <t>Demontáž potrubí ocelové pozinkované závitové do DN 25</t>
  </si>
  <si>
    <t>-168079829</t>
  </si>
  <si>
    <t>40</t>
  </si>
  <si>
    <t>722174022</t>
  </si>
  <si>
    <t>Potrubí vodovodní plastové PPR svar polyfuze PN 20 D 20 x 3,4 mm</t>
  </si>
  <si>
    <t>-924651311</t>
  </si>
  <si>
    <t>41</t>
  </si>
  <si>
    <t>722174022pc1</t>
  </si>
  <si>
    <t>Flexi hadice 1/2"</t>
  </si>
  <si>
    <t>ks</t>
  </si>
  <si>
    <t>-2075577989</t>
  </si>
  <si>
    <t>42</t>
  </si>
  <si>
    <t>722174023</t>
  </si>
  <si>
    <t>Potrubí vodovodní plastové PPR svar polyfuze PN 20 D 25 x 4,2 mm</t>
  </si>
  <si>
    <t>-854163976</t>
  </si>
  <si>
    <t>43</t>
  </si>
  <si>
    <t>722174024</t>
  </si>
  <si>
    <t>Potrubí vodovodní plastové PPR svar polyfuze PN 20 D 32 x5,4 mm</t>
  </si>
  <si>
    <t>-89061596</t>
  </si>
  <si>
    <t>44</t>
  </si>
  <si>
    <t>722174030pc1</t>
  </si>
  <si>
    <t>Pozinkovaný žlab + upevňovací materiál</t>
  </si>
  <si>
    <t>-663605278</t>
  </si>
  <si>
    <t>45</t>
  </si>
  <si>
    <t>722181222</t>
  </si>
  <si>
    <t>Ochrana kanalizačníhopotrubí přilepenými tepelně izolačními trubicemi z PE tl do 10 mm DN do 42 mm</t>
  </si>
  <si>
    <t>-1592933393</t>
  </si>
  <si>
    <t>46</t>
  </si>
  <si>
    <t>722181223</t>
  </si>
  <si>
    <t>Ochrana kanalizačního potrubí přilepenými tepelně izolačními trubicemi z PE tl do 10 mm DN do 62 mm</t>
  </si>
  <si>
    <t>799602471</t>
  </si>
  <si>
    <t>47</t>
  </si>
  <si>
    <t>722181231</t>
  </si>
  <si>
    <t>Ochrana vodovodního potrubí přilepenými tepelně izolačními trubicemi z PE tl do 15 mm DN do 22 mm</t>
  </si>
  <si>
    <t>-396278823</t>
  </si>
  <si>
    <t>48</t>
  </si>
  <si>
    <t>722181232</t>
  </si>
  <si>
    <t>Ochrana vodovodního potrubí přilepenými tepelně izolačními trubicemi z PE tl do 15 mm DN do 42 mm</t>
  </si>
  <si>
    <t>-1798830779</t>
  </si>
  <si>
    <t>49</t>
  </si>
  <si>
    <t>722181242</t>
  </si>
  <si>
    <t>Ochrana vodovodního potrubí přilepenými tepelně izolačními trubicemi z PE tl do 20 mm DN do 42 mm</t>
  </si>
  <si>
    <t>-1536077111</t>
  </si>
  <si>
    <t>50</t>
  </si>
  <si>
    <t>722181244</t>
  </si>
  <si>
    <t>Ochrana kanalizačního potrubí přilepenými tepelně izolačními trubicemi z PE tl do 20 mm DN do 92 mm</t>
  </si>
  <si>
    <t>-431424554</t>
  </si>
  <si>
    <t>51</t>
  </si>
  <si>
    <t>722181245</t>
  </si>
  <si>
    <t>Ochrana kanalizačního potrubí přilepenými tepelně izolačními trubicemi z PE tl do 20 mm DN přes 92 mm</t>
  </si>
  <si>
    <t>460479209</t>
  </si>
  <si>
    <t>52</t>
  </si>
  <si>
    <t>722181812</t>
  </si>
  <si>
    <t>Demontáž plstěných pásů z trub do D 50</t>
  </si>
  <si>
    <t>-1773419913</t>
  </si>
  <si>
    <t>53</t>
  </si>
  <si>
    <t>722190401</t>
  </si>
  <si>
    <t>Vyvedení a upevnění výpustku do DN 25</t>
  </si>
  <si>
    <t>-1313245318</t>
  </si>
  <si>
    <t>54</t>
  </si>
  <si>
    <t>722190901</t>
  </si>
  <si>
    <t>Uzavření nebo otevření vodovodního potrubí při opravách</t>
  </si>
  <si>
    <t>1982909090</t>
  </si>
  <si>
    <t>55</t>
  </si>
  <si>
    <t>722220851</t>
  </si>
  <si>
    <t>Demontáž armatur závitových s jedním závitem G do 3/4</t>
  </si>
  <si>
    <t>74547381</t>
  </si>
  <si>
    <t>56</t>
  </si>
  <si>
    <t>722220862</t>
  </si>
  <si>
    <t>Demontáž armatur závitových se dvěma závity G do 5/4</t>
  </si>
  <si>
    <t>-14853640</t>
  </si>
  <si>
    <t>57</t>
  </si>
  <si>
    <t>722231251</t>
  </si>
  <si>
    <t>Ventil pojistný mosazný G 1/2 PN 6 do 100°C k bojleru s vnitřním x vnějším závitem</t>
  </si>
  <si>
    <t>2049420436</t>
  </si>
  <si>
    <t>58</t>
  </si>
  <si>
    <t>722232043</t>
  </si>
  <si>
    <t>Kohout kulový přímý G 1/2 PN 42 do 185°C vnitřní závit</t>
  </si>
  <si>
    <t>1725673505</t>
  </si>
  <si>
    <t>59</t>
  </si>
  <si>
    <t>722232045</t>
  </si>
  <si>
    <t>Kohout kulový přímý G 1 PN 42 do 185°C vnitřní závit</t>
  </si>
  <si>
    <t>1038969220</t>
  </si>
  <si>
    <t>60</t>
  </si>
  <si>
    <t>722239101</t>
  </si>
  <si>
    <t>Montáž armatur vodovodních se dvěma závity G 1/2</t>
  </si>
  <si>
    <t>2042169936</t>
  </si>
  <si>
    <t>61</t>
  </si>
  <si>
    <t>722239101pc1</t>
  </si>
  <si>
    <t>Skupinový termoskopický ventil - připojení 1/2"</t>
  </si>
  <si>
    <t>1912484081</t>
  </si>
  <si>
    <t>62</t>
  </si>
  <si>
    <t>722260811</t>
  </si>
  <si>
    <t>Demontáž vodoměrů závitových G 1/2</t>
  </si>
  <si>
    <t>2035736227</t>
  </si>
  <si>
    <t>63</t>
  </si>
  <si>
    <t>722262301</t>
  </si>
  <si>
    <t>Vodoměr závitový vícevtokový mokroběžný do 40 °C G 3/4 x 105 mm Qn 2,5 m3/s vertikální</t>
  </si>
  <si>
    <t>-226121381</t>
  </si>
  <si>
    <t>64</t>
  </si>
  <si>
    <t>722290226</t>
  </si>
  <si>
    <t>Zkouška těsnosti vodovodního potrubí závitového do DN 50</t>
  </si>
  <si>
    <t>1451232021</t>
  </si>
  <si>
    <t>65</t>
  </si>
  <si>
    <t>722290234</t>
  </si>
  <si>
    <t>Proplach a dezinfekce vodovodního potrubí do DN 80</t>
  </si>
  <si>
    <t>784080209</t>
  </si>
  <si>
    <t>66</t>
  </si>
  <si>
    <t>998722201</t>
  </si>
  <si>
    <t>Přesun hmot procentní pro vnitřní vodovod v objektech v do 6 m</t>
  </si>
  <si>
    <t>1458709041</t>
  </si>
  <si>
    <t>723</t>
  </si>
  <si>
    <t>Zdravotechnika - vnitřní plynovod</t>
  </si>
  <si>
    <t>67</t>
  </si>
  <si>
    <t>723120805</t>
  </si>
  <si>
    <t>Demontáž potrubí ocelové závitové svařované do DN 50</t>
  </si>
  <si>
    <t>-75905644</t>
  </si>
  <si>
    <t>68</t>
  </si>
  <si>
    <t>723190901</t>
  </si>
  <si>
    <t>Uzavření,otevření plynovodního potrubí při opravě</t>
  </si>
  <si>
    <t>-632976792</t>
  </si>
  <si>
    <t>69</t>
  </si>
  <si>
    <t>723190909</t>
  </si>
  <si>
    <t>Zkouška těsnosti potrubí plynovodního</t>
  </si>
  <si>
    <t>1010745363</t>
  </si>
  <si>
    <t>70</t>
  </si>
  <si>
    <t>723190916</t>
  </si>
  <si>
    <t>Navaření zátky na potrubí plynovodní DN 40</t>
  </si>
  <si>
    <t>307961081</t>
  </si>
  <si>
    <t>725</t>
  </si>
  <si>
    <t>Zdravotechnika - zařizovací předměty</t>
  </si>
  <si>
    <t>71</t>
  </si>
  <si>
    <t>725110811</t>
  </si>
  <si>
    <t>Demontáž klozetů splachovací s nádrží</t>
  </si>
  <si>
    <t>soubor</t>
  </si>
  <si>
    <t>-808220857</t>
  </si>
  <si>
    <t>72</t>
  </si>
  <si>
    <t>725111131</t>
  </si>
  <si>
    <t>Splachovač nádržkový plastový vysokopoložený</t>
  </si>
  <si>
    <t>-2135816269</t>
  </si>
  <si>
    <t>73</t>
  </si>
  <si>
    <t>725111132</t>
  </si>
  <si>
    <t>Splachovač nádržkový plastový nízkopoložený</t>
  </si>
  <si>
    <t>593261584</t>
  </si>
  <si>
    <t>74</t>
  </si>
  <si>
    <t>725112015</t>
  </si>
  <si>
    <t>Klozet keramický dětský standardní samostatně stojící s hlubokým splachováním odpad svislý</t>
  </si>
  <si>
    <t>-561039795</t>
  </si>
  <si>
    <t>75</t>
  </si>
  <si>
    <t>725112021</t>
  </si>
  <si>
    <t>Klozet keramický závěsný na nosné stěny s hlubokým splachováním odpad vodorovný + sedátko</t>
  </si>
  <si>
    <t>-772569465</t>
  </si>
  <si>
    <t>76</t>
  </si>
  <si>
    <t>725112021pc1</t>
  </si>
  <si>
    <t>Klozet keramický dětský závěsný na nosné stěny s hlubokým splachováním odpad vodorovný + sedátko</t>
  </si>
  <si>
    <t>1064006329</t>
  </si>
  <si>
    <t>77</t>
  </si>
  <si>
    <t>725210821</t>
  </si>
  <si>
    <t>Demontáž umyvadel bez výtokových armatur</t>
  </si>
  <si>
    <t>1773745138</t>
  </si>
  <si>
    <t>78</t>
  </si>
  <si>
    <t>725211601</t>
  </si>
  <si>
    <t>Umyvadlo keramické 530 se spodní skříňkou</t>
  </si>
  <si>
    <t>-968392709</t>
  </si>
  <si>
    <t>79</t>
  </si>
  <si>
    <t>725211602</t>
  </si>
  <si>
    <t>Umyvadlo keramické připevněné na stěnu šrouby bílé bez krytu na sifon 550 mm</t>
  </si>
  <si>
    <t>2070531903</t>
  </si>
  <si>
    <t>80</t>
  </si>
  <si>
    <t>725211603</t>
  </si>
  <si>
    <t>Umyvadlo keramické připevněné na stěnu šrouby bílé bez krytu na sifon 500 mm</t>
  </si>
  <si>
    <t>-1729719468</t>
  </si>
  <si>
    <t>81</t>
  </si>
  <si>
    <t>725211705</t>
  </si>
  <si>
    <t>Umývátko keramické rohové 450 mm</t>
  </si>
  <si>
    <t>-690358281</t>
  </si>
  <si>
    <t>82</t>
  </si>
  <si>
    <t>725220842</t>
  </si>
  <si>
    <t>Demontáž van ocelových volně stojících</t>
  </si>
  <si>
    <t>1153890653</t>
  </si>
  <si>
    <t>83</t>
  </si>
  <si>
    <t>725331111</t>
  </si>
  <si>
    <t>Výlevka bez výtokových armatur keramická se sklopnou plastovou mřížkou 425 mm</t>
  </si>
  <si>
    <t>-1790080633</t>
  </si>
  <si>
    <t>84</t>
  </si>
  <si>
    <t>725514802</t>
  </si>
  <si>
    <t>Demontáž ohřívač průtokový plynový do 16 litrů za minutu</t>
  </si>
  <si>
    <t>-1706959550</t>
  </si>
  <si>
    <t>85</t>
  </si>
  <si>
    <t>725531101</t>
  </si>
  <si>
    <t>Elektrický ohřívač beztlakový DEM 4,4 kW+beztlaková baterie MAE</t>
  </si>
  <si>
    <t>1571883864</t>
  </si>
  <si>
    <t>86</t>
  </si>
  <si>
    <t>725532102</t>
  </si>
  <si>
    <t>Elektrický ohřívač zásobníkový akumulační závěsný svislý 20 l / 2,2kW</t>
  </si>
  <si>
    <t>824133437</t>
  </si>
  <si>
    <t>87</t>
  </si>
  <si>
    <t>725590811</t>
  </si>
  <si>
    <t>Přemístění vnitrostaveništní demontovaných pro zařizovací předměty v objektech výšky do 6 m</t>
  </si>
  <si>
    <t>250320619</t>
  </si>
  <si>
    <t>88</t>
  </si>
  <si>
    <t>725610810</t>
  </si>
  <si>
    <t>Demontáž sporáků plynových</t>
  </si>
  <si>
    <t>-1975854637</t>
  </si>
  <si>
    <t>89</t>
  </si>
  <si>
    <t>725812215</t>
  </si>
  <si>
    <t>Ventil stojánkový klasický G 1/2</t>
  </si>
  <si>
    <t>355796011</t>
  </si>
  <si>
    <t>90</t>
  </si>
  <si>
    <t>725813111</t>
  </si>
  <si>
    <t>desingový rohový ventil bez připojovací trubičky nebo flexi hadičky G 1/2</t>
  </si>
  <si>
    <t>-1685260188</t>
  </si>
  <si>
    <t>91</t>
  </si>
  <si>
    <t>725820801</t>
  </si>
  <si>
    <t>Demontáž baterie nástěnné do G 3 / 4</t>
  </si>
  <si>
    <t>1779561331</t>
  </si>
  <si>
    <t>92</t>
  </si>
  <si>
    <t>725821312</t>
  </si>
  <si>
    <t>Baterie dřezové nástěnné pákové s otáčivým kulatým ústím a délkou ramínka 300 mm</t>
  </si>
  <si>
    <t>-1400537236</t>
  </si>
  <si>
    <t>93</t>
  </si>
  <si>
    <t>725822611</t>
  </si>
  <si>
    <t>Baterie umyvadlové stojánkové pákové bez výpusti</t>
  </si>
  <si>
    <t>423204871</t>
  </si>
  <si>
    <t>94</t>
  </si>
  <si>
    <t>725841354</t>
  </si>
  <si>
    <t>Sprchový komplet s termostatickou nástěnnou baterií</t>
  </si>
  <si>
    <t>1559490059</t>
  </si>
  <si>
    <t>95</t>
  </si>
  <si>
    <t>725860811</t>
  </si>
  <si>
    <t>Demontáž uzávěrů zápachu jednoduchých</t>
  </si>
  <si>
    <t>-1052562152</t>
  </si>
  <si>
    <t>96</t>
  </si>
  <si>
    <t>725861102</t>
  </si>
  <si>
    <t>Umyvadlová výpust kliklak 5/4"</t>
  </si>
  <si>
    <t>743438580</t>
  </si>
  <si>
    <t>97</t>
  </si>
  <si>
    <t>725980122</t>
  </si>
  <si>
    <t>Sádrokartonové dvířka 20/20</t>
  </si>
  <si>
    <t>-666733851</t>
  </si>
  <si>
    <t>98</t>
  </si>
  <si>
    <t>725980123</t>
  </si>
  <si>
    <t>Větrací mřížka 300/300</t>
  </si>
  <si>
    <t>1475684930</t>
  </si>
  <si>
    <t>99</t>
  </si>
  <si>
    <t>998725201</t>
  </si>
  <si>
    <t>Přesun hmot procentní pro zařizovací předměty v objektech v do 6 m</t>
  </si>
  <si>
    <t>1844167934</t>
  </si>
  <si>
    <t>726</t>
  </si>
  <si>
    <t>Zdravotechnika - předstěnové instalace</t>
  </si>
  <si>
    <t>726141031</t>
  </si>
  <si>
    <t>Instalační předstěna - klozet závěsný s ovládáním zepředu a shora do kombinovaných stěn</t>
  </si>
  <si>
    <t>-747318608</t>
  </si>
  <si>
    <t>101</t>
  </si>
  <si>
    <t>726191001</t>
  </si>
  <si>
    <t xml:space="preserve">Zvukoizolační souprava pro klozet </t>
  </si>
  <si>
    <t>-1084744621</t>
  </si>
  <si>
    <t>102</t>
  </si>
  <si>
    <t>998726211</t>
  </si>
  <si>
    <t>Přesun hmot procentní pro instalační prefabrikáty v objektech v do 6 m</t>
  </si>
  <si>
    <t>1437714936</t>
  </si>
  <si>
    <t>103</t>
  </si>
  <si>
    <t>998726292</t>
  </si>
  <si>
    <t>Příplatek k přesunu hmot procentní 726 za zvětšený přesun do 100 m</t>
  </si>
  <si>
    <t>-1200140160</t>
  </si>
  <si>
    <t>727</t>
  </si>
  <si>
    <t>Zdravotechnika - požární ochrana</t>
  </si>
  <si>
    <t>104</t>
  </si>
  <si>
    <t>727121135</t>
  </si>
  <si>
    <t>Protipožární zpěňující páska CP 648S</t>
  </si>
  <si>
    <t>-1826132771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</si>
</sst>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CFFCC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5" borderId="22" xfId="0" applyFont="1" applyFill="1" applyBorder="1" applyAlignment="1" applyProtection="1">
      <alignment horizontal="center" vertical="center"/>
      <protection locked="0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topLeftCell="A2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47.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8.8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51" t="s">
        <v>5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79" t="s">
        <v>13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0" t="s">
        <v>15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R6" s="17"/>
      <c r="BS6" s="14" t="s">
        <v>16</v>
      </c>
    </row>
    <row r="7" spans="1:74" s="1" customFormat="1" ht="12" customHeight="1">
      <c r="B7" s="17"/>
      <c r="D7" s="23" t="s">
        <v>17</v>
      </c>
      <c r="K7" s="21" t="s">
        <v>1</v>
      </c>
      <c r="AK7" s="23" t="s">
        <v>18</v>
      </c>
      <c r="AN7" s="21" t="s">
        <v>1</v>
      </c>
      <c r="AR7" s="17"/>
      <c r="BS7" s="14" t="s">
        <v>19</v>
      </c>
    </row>
    <row r="8" spans="1:74" s="1" customFormat="1" ht="12" customHeight="1">
      <c r="B8" s="17"/>
      <c r="D8" s="23" t="s">
        <v>20</v>
      </c>
      <c r="K8" s="21" t="s">
        <v>21</v>
      </c>
      <c r="AK8" s="23" t="s">
        <v>22</v>
      </c>
      <c r="AN8" s="21" t="s">
        <v>23</v>
      </c>
      <c r="AR8" s="17"/>
      <c r="BS8" s="14" t="s">
        <v>24</v>
      </c>
    </row>
    <row r="9" spans="1:74" s="1" customFormat="1" ht="14.45" customHeight="1">
      <c r="B9" s="17"/>
      <c r="AR9" s="17"/>
      <c r="BS9" s="14" t="s">
        <v>25</v>
      </c>
    </row>
    <row r="10" spans="1:74" s="1" customFormat="1" ht="12" customHeight="1">
      <c r="B10" s="17"/>
      <c r="D10" s="23" t="s">
        <v>26</v>
      </c>
      <c r="AK10" s="23" t="s">
        <v>27</v>
      </c>
      <c r="AN10" s="21" t="s">
        <v>1</v>
      </c>
      <c r="AR10" s="17"/>
      <c r="BS10" s="14" t="s">
        <v>16</v>
      </c>
    </row>
    <row r="11" spans="1:74" s="1" customFormat="1" ht="18.399999999999999" customHeight="1">
      <c r="B11" s="17"/>
      <c r="E11" s="21" t="s">
        <v>21</v>
      </c>
      <c r="AK11" s="23" t="s">
        <v>28</v>
      </c>
      <c r="AN11" s="21" t="s">
        <v>1</v>
      </c>
      <c r="AR11" s="17"/>
      <c r="BS11" s="14" t="s">
        <v>16</v>
      </c>
    </row>
    <row r="12" spans="1:74" s="1" customFormat="1" ht="6.95" customHeight="1">
      <c r="B12" s="17"/>
      <c r="AR12" s="17"/>
      <c r="BS12" s="14" t="s">
        <v>16</v>
      </c>
    </row>
    <row r="13" spans="1:74" s="1" customFormat="1" ht="12" customHeight="1">
      <c r="B13" s="17"/>
      <c r="D13" s="23" t="s">
        <v>29</v>
      </c>
      <c r="AK13" s="23" t="s">
        <v>27</v>
      </c>
      <c r="AN13" s="21" t="s">
        <v>1</v>
      </c>
      <c r="AR13" s="17"/>
      <c r="BS13" s="14" t="s">
        <v>16</v>
      </c>
    </row>
    <row r="14" spans="1:74" ht="12.75">
      <c r="B14" s="17"/>
      <c r="E14" s="21" t="s">
        <v>30</v>
      </c>
      <c r="AK14" s="23" t="s">
        <v>28</v>
      </c>
      <c r="AN14" s="21" t="s">
        <v>1</v>
      </c>
      <c r="AR14" s="17"/>
      <c r="BS14" s="14" t="s">
        <v>16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31</v>
      </c>
      <c r="AK16" s="23" t="s">
        <v>27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32</v>
      </c>
      <c r="AK17" s="23" t="s">
        <v>28</v>
      </c>
      <c r="AN17" s="21" t="s">
        <v>1</v>
      </c>
      <c r="AR17" s="17"/>
      <c r="BS17" s="14" t="s">
        <v>33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34</v>
      </c>
      <c r="AK19" s="23" t="s">
        <v>27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32</v>
      </c>
      <c r="AK20" s="23" t="s">
        <v>28</v>
      </c>
      <c r="AN20" s="21" t="s">
        <v>1</v>
      </c>
      <c r="AR20" s="17"/>
      <c r="BS20" s="14" t="s">
        <v>33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35</v>
      </c>
      <c r="AR22" s="17"/>
    </row>
    <row r="23" spans="1:71" s="1" customFormat="1" ht="14.45" customHeight="1">
      <c r="B23" s="17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2">
        <f>ROUND(AG94,2)</f>
        <v>0</v>
      </c>
      <c r="AL26" s="183"/>
      <c r="AM26" s="183"/>
      <c r="AN26" s="183"/>
      <c r="AO26" s="183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4" t="s">
        <v>37</v>
      </c>
      <c r="M28" s="184"/>
      <c r="N28" s="184"/>
      <c r="O28" s="184"/>
      <c r="P28" s="184"/>
      <c r="Q28" s="26"/>
      <c r="R28" s="26"/>
      <c r="S28" s="26"/>
      <c r="T28" s="26"/>
      <c r="U28" s="26"/>
      <c r="V28" s="26"/>
      <c r="W28" s="184" t="s">
        <v>38</v>
      </c>
      <c r="X28" s="184"/>
      <c r="Y28" s="184"/>
      <c r="Z28" s="184"/>
      <c r="AA28" s="184"/>
      <c r="AB28" s="184"/>
      <c r="AC28" s="184"/>
      <c r="AD28" s="184"/>
      <c r="AE28" s="184"/>
      <c r="AF28" s="26"/>
      <c r="AG28" s="26"/>
      <c r="AH28" s="26"/>
      <c r="AI28" s="26"/>
      <c r="AJ28" s="26"/>
      <c r="AK28" s="184" t="s">
        <v>39</v>
      </c>
      <c r="AL28" s="184"/>
      <c r="AM28" s="184"/>
      <c r="AN28" s="184"/>
      <c r="AO28" s="184"/>
      <c r="AP28" s="26"/>
      <c r="AQ28" s="26"/>
      <c r="AR28" s="27"/>
      <c r="BE28" s="26"/>
    </row>
    <row r="29" spans="1:71" s="3" customFormat="1" ht="14.45" customHeight="1">
      <c r="B29" s="31"/>
      <c r="D29" s="23" t="s">
        <v>40</v>
      </c>
      <c r="F29" s="23" t="s">
        <v>41</v>
      </c>
      <c r="L29" s="174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1"/>
    </row>
    <row r="30" spans="1:71" s="3" customFormat="1" ht="14.45" customHeight="1">
      <c r="B30" s="31"/>
      <c r="F30" s="23" t="s">
        <v>42</v>
      </c>
      <c r="L30" s="174">
        <v>0.15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1"/>
    </row>
    <row r="31" spans="1:71" s="3" customFormat="1" ht="14.45" hidden="1" customHeight="1">
      <c r="B31" s="31"/>
      <c r="F31" s="23" t="s">
        <v>43</v>
      </c>
      <c r="L31" s="174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1"/>
    </row>
    <row r="32" spans="1:71" s="3" customFormat="1" ht="14.45" hidden="1" customHeight="1">
      <c r="B32" s="31"/>
      <c r="F32" s="23" t="s">
        <v>44</v>
      </c>
      <c r="L32" s="174">
        <v>0.15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1"/>
    </row>
    <row r="33" spans="1:57" s="3" customFormat="1" ht="14.45" hidden="1" customHeight="1">
      <c r="B33" s="31"/>
      <c r="F33" s="23" t="s">
        <v>45</v>
      </c>
      <c r="L33" s="174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46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47</v>
      </c>
      <c r="U35" s="34"/>
      <c r="V35" s="34"/>
      <c r="W35" s="34"/>
      <c r="X35" s="175" t="s">
        <v>48</v>
      </c>
      <c r="Y35" s="176"/>
      <c r="Z35" s="176"/>
      <c r="AA35" s="176"/>
      <c r="AB35" s="176"/>
      <c r="AC35" s="34"/>
      <c r="AD35" s="34"/>
      <c r="AE35" s="34"/>
      <c r="AF35" s="34"/>
      <c r="AG35" s="34"/>
      <c r="AH35" s="34"/>
      <c r="AI35" s="34"/>
      <c r="AJ35" s="34"/>
      <c r="AK35" s="177">
        <f>SUM(AK26:AK33)</f>
        <v>0</v>
      </c>
      <c r="AL35" s="176"/>
      <c r="AM35" s="176"/>
      <c r="AN35" s="176"/>
      <c r="AO35" s="17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51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52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51</v>
      </c>
      <c r="AI60" s="29"/>
      <c r="AJ60" s="29"/>
      <c r="AK60" s="29"/>
      <c r="AL60" s="29"/>
      <c r="AM60" s="39" t="s">
        <v>52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54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51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52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51</v>
      </c>
      <c r="AI75" s="29"/>
      <c r="AJ75" s="29"/>
      <c r="AK75" s="29"/>
      <c r="AL75" s="29"/>
      <c r="AM75" s="39" t="s">
        <v>52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55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SKALA22/K/16</v>
      </c>
      <c r="AR84" s="45"/>
    </row>
    <row r="85" spans="1:91" s="5" customFormat="1" ht="36.950000000000003" customHeight="1">
      <c r="B85" s="46"/>
      <c r="C85" s="47" t="s">
        <v>14</v>
      </c>
      <c r="L85" s="163" t="str">
        <f>K6</f>
        <v>MŠ SLUNEČNICE-STAVEBNÍ ÚPRAVY A ZMĚNA UŽÍVÁNÍ ČÁSTI OBJEKTU, MARKOVICKÁ ČP621, HRADEC KRÁLOVÉ</v>
      </c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20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22</v>
      </c>
      <c r="AJ87" s="26"/>
      <c r="AK87" s="26"/>
      <c r="AL87" s="26"/>
      <c r="AM87" s="165" t="str">
        <f>IF(AN8= "","",AN8)</f>
        <v>12. 10. 2016</v>
      </c>
      <c r="AN87" s="165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4.85" customHeight="1">
      <c r="A89" s="26"/>
      <c r="B89" s="27"/>
      <c r="C89" s="23" t="s">
        <v>26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31</v>
      </c>
      <c r="AJ89" s="26"/>
      <c r="AK89" s="26"/>
      <c r="AL89" s="26"/>
      <c r="AM89" s="166" t="str">
        <f>IF(E17="","",E17)</f>
        <v>LIBOR KREJČÍ</v>
      </c>
      <c r="AN89" s="167"/>
      <c r="AO89" s="167"/>
      <c r="AP89" s="167"/>
      <c r="AQ89" s="26"/>
      <c r="AR89" s="27"/>
      <c r="AS89" s="168" t="s">
        <v>56</v>
      </c>
      <c r="AT89" s="169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4.85" customHeight="1">
      <c r="A90" s="26"/>
      <c r="B90" s="27"/>
      <c r="C90" s="23" t="s">
        <v>29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KREJČÍ-PROINSTAL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34</v>
      </c>
      <c r="AJ90" s="26"/>
      <c r="AK90" s="26"/>
      <c r="AL90" s="26"/>
      <c r="AM90" s="166" t="str">
        <f>IF(E20="","",E20)</f>
        <v>LIBOR KREJČÍ</v>
      </c>
      <c r="AN90" s="167"/>
      <c r="AO90" s="167"/>
      <c r="AP90" s="167"/>
      <c r="AQ90" s="26"/>
      <c r="AR90" s="27"/>
      <c r="AS90" s="170"/>
      <c r="AT90" s="171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0"/>
      <c r="AT91" s="171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53" t="s">
        <v>57</v>
      </c>
      <c r="D92" s="154"/>
      <c r="E92" s="154"/>
      <c r="F92" s="154"/>
      <c r="G92" s="154"/>
      <c r="H92" s="54"/>
      <c r="I92" s="155" t="s">
        <v>58</v>
      </c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6" t="s">
        <v>59</v>
      </c>
      <c r="AH92" s="154"/>
      <c r="AI92" s="154"/>
      <c r="AJ92" s="154"/>
      <c r="AK92" s="154"/>
      <c r="AL92" s="154"/>
      <c r="AM92" s="154"/>
      <c r="AN92" s="155" t="s">
        <v>60</v>
      </c>
      <c r="AO92" s="154"/>
      <c r="AP92" s="157"/>
      <c r="AQ92" s="55" t="s">
        <v>61</v>
      </c>
      <c r="AR92" s="27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61">
        <f>ROUND(AG95,2)</f>
        <v>0</v>
      </c>
      <c r="AH94" s="161"/>
      <c r="AI94" s="161"/>
      <c r="AJ94" s="161"/>
      <c r="AK94" s="161"/>
      <c r="AL94" s="161"/>
      <c r="AM94" s="161"/>
      <c r="AN94" s="162">
        <f>SUM(AG94,AT94)</f>
        <v>0</v>
      </c>
      <c r="AO94" s="162"/>
      <c r="AP94" s="162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264.94549999999998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7" customFormat="1" ht="14.45" customHeight="1">
      <c r="A95" s="73" t="s">
        <v>80</v>
      </c>
      <c r="B95" s="74"/>
      <c r="C95" s="75"/>
      <c r="D95" s="160" t="s">
        <v>81</v>
      </c>
      <c r="E95" s="160"/>
      <c r="F95" s="160"/>
      <c r="G95" s="160"/>
      <c r="H95" s="160"/>
      <c r="I95" s="76"/>
      <c r="J95" s="160" t="s">
        <v>82</v>
      </c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  <c r="Z95" s="160"/>
      <c r="AA95" s="160"/>
      <c r="AB95" s="160"/>
      <c r="AC95" s="160"/>
      <c r="AD95" s="160"/>
      <c r="AE95" s="160"/>
      <c r="AF95" s="160"/>
      <c r="AG95" s="158">
        <f>'22-K-16 - ZDRAVOTNĚ TECHN...'!J30</f>
        <v>0</v>
      </c>
      <c r="AH95" s="159"/>
      <c r="AI95" s="159"/>
      <c r="AJ95" s="159"/>
      <c r="AK95" s="159"/>
      <c r="AL95" s="159"/>
      <c r="AM95" s="159"/>
      <c r="AN95" s="158">
        <f>SUM(AG95,AT95)</f>
        <v>0</v>
      </c>
      <c r="AO95" s="159"/>
      <c r="AP95" s="159"/>
      <c r="AQ95" s="77" t="s">
        <v>83</v>
      </c>
      <c r="AR95" s="74"/>
      <c r="AS95" s="78">
        <v>0</v>
      </c>
      <c r="AT95" s="79">
        <f>ROUND(SUM(AV95:AW95),2)</f>
        <v>0</v>
      </c>
      <c r="AU95" s="80">
        <f>'22-K-16 - ZDRAVOTNĚ TECHN...'!P126</f>
        <v>264.94550000000004</v>
      </c>
      <c r="AV95" s="79">
        <f>'22-K-16 - ZDRAVOTNĚ TECHN...'!J33</f>
        <v>0</v>
      </c>
      <c r="AW95" s="79">
        <f>'22-K-16 - ZDRAVOTNĚ TECHN...'!J34</f>
        <v>0</v>
      </c>
      <c r="AX95" s="79">
        <f>'22-K-16 - ZDRAVOTNĚ TECHN...'!J35</f>
        <v>0</v>
      </c>
      <c r="AY95" s="79">
        <f>'22-K-16 - ZDRAVOTNĚ TECHN...'!J36</f>
        <v>0</v>
      </c>
      <c r="AZ95" s="79">
        <f>'22-K-16 - ZDRAVOTNĚ TECHN...'!F33</f>
        <v>0</v>
      </c>
      <c r="BA95" s="79">
        <f>'22-K-16 - ZDRAVOTNĚ TECHN...'!F34</f>
        <v>0</v>
      </c>
      <c r="BB95" s="79">
        <f>'22-K-16 - ZDRAVOTNĚ TECHN...'!F35</f>
        <v>0</v>
      </c>
      <c r="BC95" s="79">
        <f>'22-K-16 - ZDRAVOTNĚ TECHN...'!F36</f>
        <v>0</v>
      </c>
      <c r="BD95" s="81">
        <f>'22-K-16 - ZDRAVOTNĚ TECHN...'!F37</f>
        <v>0</v>
      </c>
      <c r="BT95" s="82" t="s">
        <v>19</v>
      </c>
      <c r="BV95" s="82" t="s">
        <v>78</v>
      </c>
      <c r="BW95" s="82" t="s">
        <v>84</v>
      </c>
      <c r="BX95" s="82" t="s">
        <v>4</v>
      </c>
      <c r="CL95" s="82" t="s">
        <v>1</v>
      </c>
      <c r="CM95" s="82" t="s">
        <v>85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2-K-16 - ZDRAVOTNĚ TECH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39"/>
  <sheetViews>
    <sheetView showGridLines="0" topLeftCell="A170" workbookViewId="0">
      <selection activeCell="I238" sqref="I2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8.8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8.83203125" style="1" hidden="1"/>
  </cols>
  <sheetData>
    <row r="1" spans="1:46">
      <c r="A1" s="83"/>
    </row>
    <row r="2" spans="1:46" s="1" customFormat="1" ht="36.950000000000003" customHeight="1">
      <c r="L2" s="151" t="s">
        <v>5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1:46" s="1" customFormat="1" ht="24.95" customHeight="1">
      <c r="B4" s="17"/>
      <c r="D4" s="18" t="s">
        <v>86</v>
      </c>
      <c r="L4" s="17"/>
      <c r="M4" s="84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27.95" customHeight="1">
      <c r="B7" s="17"/>
      <c r="E7" s="185" t="str">
        <f>'Rekapitulace stavby'!K6</f>
        <v>MŠ SLUNEČNICE-STAVEBNÍ ÚPRAVY A ZMĚNA UŽÍVÁNÍ ČÁSTI OBJEKTU, MARKOVICKÁ ČP621, HRADEC KRÁLOVÉ</v>
      </c>
      <c r="F7" s="186"/>
      <c r="G7" s="186"/>
      <c r="H7" s="186"/>
      <c r="L7" s="17"/>
    </row>
    <row r="8" spans="1:46" s="2" customFormat="1" ht="12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4.45" customHeight="1">
      <c r="A9" s="26"/>
      <c r="B9" s="27"/>
      <c r="C9" s="26"/>
      <c r="D9" s="26"/>
      <c r="E9" s="163" t="s">
        <v>88</v>
      </c>
      <c r="F9" s="187"/>
      <c r="G9" s="187"/>
      <c r="H9" s="18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17</v>
      </c>
      <c r="E11" s="26"/>
      <c r="F11" s="21" t="s">
        <v>1</v>
      </c>
      <c r="G11" s="26"/>
      <c r="H11" s="26"/>
      <c r="I11" s="23" t="s">
        <v>18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20</v>
      </c>
      <c r="E12" s="26"/>
      <c r="F12" s="21" t="s">
        <v>21</v>
      </c>
      <c r="G12" s="26"/>
      <c r="H12" s="26"/>
      <c r="I12" s="23" t="s">
        <v>22</v>
      </c>
      <c r="J12" s="49" t="str">
        <f>'Rekapitulace stavby'!AN8</f>
        <v>12. 10. 2016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26</v>
      </c>
      <c r="E14" s="26"/>
      <c r="F14" s="26"/>
      <c r="G14" s="26"/>
      <c r="H14" s="26"/>
      <c r="I14" s="23" t="s">
        <v>27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28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29</v>
      </c>
      <c r="E17" s="26"/>
      <c r="F17" s="26"/>
      <c r="G17" s="26"/>
      <c r="H17" s="26"/>
      <c r="I17" s="23" t="s">
        <v>27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30</v>
      </c>
      <c r="F18" s="26"/>
      <c r="G18" s="26"/>
      <c r="H18" s="26"/>
      <c r="I18" s="23" t="s">
        <v>28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27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28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34</v>
      </c>
      <c r="E23" s="26"/>
      <c r="F23" s="26"/>
      <c r="G23" s="26"/>
      <c r="H23" s="26"/>
      <c r="I23" s="23" t="s">
        <v>27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32</v>
      </c>
      <c r="F24" s="26"/>
      <c r="G24" s="26"/>
      <c r="H24" s="26"/>
      <c r="I24" s="23" t="s">
        <v>28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4.45" customHeight="1">
      <c r="A27" s="85"/>
      <c r="B27" s="86"/>
      <c r="C27" s="85"/>
      <c r="D27" s="85"/>
      <c r="E27" s="181" t="s">
        <v>1</v>
      </c>
      <c r="F27" s="181"/>
      <c r="G27" s="181"/>
      <c r="H27" s="181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36</v>
      </c>
      <c r="E30" s="26"/>
      <c r="F30" s="26"/>
      <c r="G30" s="26"/>
      <c r="H30" s="26"/>
      <c r="I30" s="26"/>
      <c r="J30" s="65">
        <f>ROUND(J126,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40</v>
      </c>
      <c r="E33" s="23" t="s">
        <v>41</v>
      </c>
      <c r="F33" s="90">
        <f>ROUND((SUM(BE126:BE238)),  2)</f>
        <v>0</v>
      </c>
      <c r="G33" s="26"/>
      <c r="H33" s="26"/>
      <c r="I33" s="91">
        <v>0.21</v>
      </c>
      <c r="J33" s="90">
        <f>ROUND(((SUM(BE126:BE238))*I33),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42</v>
      </c>
      <c r="F34" s="90">
        <f>ROUND((SUM(BF126:BF238)),  2)</f>
        <v>0</v>
      </c>
      <c r="G34" s="26"/>
      <c r="H34" s="26"/>
      <c r="I34" s="91">
        <v>0.15</v>
      </c>
      <c r="J34" s="90">
        <f>ROUND(((SUM(BF126:BF238))*I34),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0">
        <f>ROUND((SUM(BG126:BG238)),  2)</f>
        <v>0</v>
      </c>
      <c r="G35" s="26"/>
      <c r="H35" s="26"/>
      <c r="I35" s="91">
        <v>0.21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0">
        <f>ROUND((SUM(BH126:BH238)),  2)</f>
        <v>0</v>
      </c>
      <c r="G36" s="26"/>
      <c r="H36" s="26"/>
      <c r="I36" s="91">
        <v>0.15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0">
        <f>ROUND((SUM(BI126:BI238)),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46</v>
      </c>
      <c r="E39" s="54"/>
      <c r="F39" s="54"/>
      <c r="G39" s="94" t="s">
        <v>47</v>
      </c>
      <c r="H39" s="95" t="s">
        <v>48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51</v>
      </c>
      <c r="E61" s="29"/>
      <c r="F61" s="98" t="s">
        <v>52</v>
      </c>
      <c r="G61" s="39" t="s">
        <v>51</v>
      </c>
      <c r="H61" s="29"/>
      <c r="I61" s="29"/>
      <c r="J61" s="99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51</v>
      </c>
      <c r="E76" s="29"/>
      <c r="F76" s="98" t="s">
        <v>52</v>
      </c>
      <c r="G76" s="39" t="s">
        <v>51</v>
      </c>
      <c r="H76" s="29"/>
      <c r="I76" s="29"/>
      <c r="J76" s="99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7.95" customHeight="1">
      <c r="A85" s="26"/>
      <c r="B85" s="27"/>
      <c r="C85" s="26"/>
      <c r="D85" s="26"/>
      <c r="E85" s="185" t="str">
        <f>E7</f>
        <v>MŠ SLUNEČNICE-STAVEBNÍ ÚPRAVY A ZMĚNA UŽÍVÁNÍ ČÁSTI OBJEKTU, MARKOVICKÁ ČP621, HRADEC KRÁLOVÉ</v>
      </c>
      <c r="F85" s="186"/>
      <c r="G85" s="186"/>
      <c r="H85" s="18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4.45" customHeight="1">
      <c r="A87" s="26"/>
      <c r="B87" s="27"/>
      <c r="C87" s="26"/>
      <c r="D87" s="26"/>
      <c r="E87" s="163" t="str">
        <f>E9</f>
        <v>22/K/16 - ZDRAVOTNĚ TECHNICKÉ INSTALACE</v>
      </c>
      <c r="F87" s="187"/>
      <c r="G87" s="187"/>
      <c r="H87" s="18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20</v>
      </c>
      <c r="D89" s="26"/>
      <c r="E89" s="26"/>
      <c r="F89" s="21" t="str">
        <f>F12</f>
        <v xml:space="preserve"> </v>
      </c>
      <c r="G89" s="26"/>
      <c r="H89" s="26"/>
      <c r="I89" s="23" t="s">
        <v>22</v>
      </c>
      <c r="J89" s="49" t="str">
        <f>IF(J12="","",J12)</f>
        <v>12. 10. 2016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4.85" customHeight="1">
      <c r="A91" s="26"/>
      <c r="B91" s="27"/>
      <c r="C91" s="23" t="s">
        <v>26</v>
      </c>
      <c r="D91" s="26"/>
      <c r="E91" s="26"/>
      <c r="F91" s="21" t="str">
        <f>E15</f>
        <v xml:space="preserve"> </v>
      </c>
      <c r="G91" s="26"/>
      <c r="H91" s="26"/>
      <c r="I91" s="23" t="s">
        <v>31</v>
      </c>
      <c r="J91" s="24" t="str">
        <f>E21</f>
        <v>LIBOR KREJČÍ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4.85" customHeight="1">
      <c r="A92" s="26"/>
      <c r="B92" s="27"/>
      <c r="C92" s="23" t="s">
        <v>29</v>
      </c>
      <c r="D92" s="26"/>
      <c r="E92" s="26"/>
      <c r="F92" s="21" t="str">
        <f>IF(E18="","",E18)</f>
        <v>KREJČÍ-PROINSTAL</v>
      </c>
      <c r="G92" s="26"/>
      <c r="H92" s="26"/>
      <c r="I92" s="23" t="s">
        <v>34</v>
      </c>
      <c r="J92" s="24" t="str">
        <f>E24</f>
        <v>LIBOR KREJČÍ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90</v>
      </c>
      <c r="D94" s="92"/>
      <c r="E94" s="92"/>
      <c r="F94" s="92"/>
      <c r="G94" s="92"/>
      <c r="H94" s="92"/>
      <c r="I94" s="92"/>
      <c r="J94" s="101" t="s">
        <v>91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92</v>
      </c>
      <c r="D96" s="26"/>
      <c r="E96" s="26"/>
      <c r="F96" s="26"/>
      <c r="G96" s="26"/>
      <c r="H96" s="26"/>
      <c r="I96" s="26"/>
      <c r="J96" s="65">
        <f>J126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5" customHeight="1">
      <c r="B97" s="103"/>
      <c r="D97" s="104" t="s">
        <v>94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1:31" s="10" customFormat="1" ht="19.899999999999999" customHeight="1">
      <c r="B98" s="107"/>
      <c r="D98" s="108" t="s">
        <v>95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1:31" s="10" customFormat="1" ht="19.899999999999999" customHeight="1">
      <c r="B99" s="107"/>
      <c r="D99" s="108" t="s">
        <v>96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1:31" s="9" customFormat="1" ht="24.95" customHeight="1">
      <c r="B100" s="103"/>
      <c r="D100" s="104" t="s">
        <v>97</v>
      </c>
      <c r="E100" s="105"/>
      <c r="F100" s="105"/>
      <c r="G100" s="105"/>
      <c r="H100" s="105"/>
      <c r="I100" s="105"/>
      <c r="J100" s="106">
        <f>J138</f>
        <v>0</v>
      </c>
      <c r="L100" s="103"/>
    </row>
    <row r="101" spans="1:31" s="10" customFormat="1" ht="19.899999999999999" customHeight="1">
      <c r="B101" s="107"/>
      <c r="D101" s="108" t="s">
        <v>98</v>
      </c>
      <c r="E101" s="109"/>
      <c r="F101" s="109"/>
      <c r="G101" s="109"/>
      <c r="H101" s="109"/>
      <c r="I101" s="109"/>
      <c r="J101" s="110">
        <f>J139</f>
        <v>0</v>
      </c>
      <c r="L101" s="107"/>
    </row>
    <row r="102" spans="1:31" s="10" customFormat="1" ht="19.899999999999999" customHeight="1">
      <c r="B102" s="107"/>
      <c r="D102" s="108" t="s">
        <v>99</v>
      </c>
      <c r="E102" s="109"/>
      <c r="F102" s="109"/>
      <c r="G102" s="109"/>
      <c r="H102" s="109"/>
      <c r="I102" s="109"/>
      <c r="J102" s="110">
        <f>J168</f>
        <v>0</v>
      </c>
      <c r="L102" s="107"/>
    </row>
    <row r="103" spans="1:31" s="10" customFormat="1" ht="19.899999999999999" customHeight="1">
      <c r="B103" s="107"/>
      <c r="D103" s="108" t="s">
        <v>100</v>
      </c>
      <c r="E103" s="109"/>
      <c r="F103" s="109"/>
      <c r="G103" s="109"/>
      <c r="H103" s="109"/>
      <c r="I103" s="109"/>
      <c r="J103" s="110">
        <f>J197</f>
        <v>0</v>
      </c>
      <c r="L103" s="107"/>
    </row>
    <row r="104" spans="1:31" s="10" customFormat="1" ht="19.899999999999999" customHeight="1">
      <c r="B104" s="107"/>
      <c r="D104" s="108" t="s">
        <v>101</v>
      </c>
      <c r="E104" s="109"/>
      <c r="F104" s="109"/>
      <c r="G104" s="109"/>
      <c r="H104" s="109"/>
      <c r="I104" s="109"/>
      <c r="J104" s="110">
        <f>J202</f>
        <v>0</v>
      </c>
      <c r="L104" s="107"/>
    </row>
    <row r="105" spans="1:31" s="10" customFormat="1" ht="19.899999999999999" customHeight="1">
      <c r="B105" s="107"/>
      <c r="D105" s="108" t="s">
        <v>102</v>
      </c>
      <c r="E105" s="109"/>
      <c r="F105" s="109"/>
      <c r="G105" s="109"/>
      <c r="H105" s="109"/>
      <c r="I105" s="109"/>
      <c r="J105" s="110">
        <f>J232</f>
        <v>0</v>
      </c>
      <c r="L105" s="107"/>
    </row>
    <row r="106" spans="1:31" s="10" customFormat="1" ht="19.899999999999999" customHeight="1">
      <c r="B106" s="107"/>
      <c r="D106" s="108" t="s">
        <v>103</v>
      </c>
      <c r="E106" s="109"/>
      <c r="F106" s="109"/>
      <c r="G106" s="109"/>
      <c r="H106" s="109"/>
      <c r="I106" s="109"/>
      <c r="J106" s="110">
        <f>J237</f>
        <v>0</v>
      </c>
      <c r="L106" s="107"/>
    </row>
    <row r="107" spans="1:31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31" s="2" customFormat="1" ht="6.95" customHeight="1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>
      <c r="A113" s="26"/>
      <c r="B113" s="27"/>
      <c r="C113" s="18" t="s">
        <v>104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>
      <c r="A115" s="26"/>
      <c r="B115" s="27"/>
      <c r="C115" s="23" t="s">
        <v>14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27.95" customHeight="1">
      <c r="A116" s="26"/>
      <c r="B116" s="27"/>
      <c r="C116" s="26"/>
      <c r="D116" s="26"/>
      <c r="E116" s="185" t="str">
        <f>E7</f>
        <v>MŠ SLUNEČNICE-STAVEBNÍ ÚPRAVY A ZMĚNA UŽÍVÁNÍ ČÁSTI OBJEKTU, MARKOVICKÁ ČP621, HRADEC KRÁLOVÉ</v>
      </c>
      <c r="F116" s="186"/>
      <c r="G116" s="186"/>
      <c r="H116" s="18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87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4.45" customHeight="1">
      <c r="A118" s="26"/>
      <c r="B118" s="27"/>
      <c r="C118" s="26"/>
      <c r="D118" s="26"/>
      <c r="E118" s="163" t="str">
        <f>E9</f>
        <v>22/K/16 - ZDRAVOTNĚ TECHNICKÉ INSTALACE</v>
      </c>
      <c r="F118" s="187"/>
      <c r="G118" s="187"/>
      <c r="H118" s="187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20</v>
      </c>
      <c r="D120" s="26"/>
      <c r="E120" s="26"/>
      <c r="F120" s="21" t="str">
        <f>F12</f>
        <v xml:space="preserve"> </v>
      </c>
      <c r="G120" s="26"/>
      <c r="H120" s="26"/>
      <c r="I120" s="23" t="s">
        <v>22</v>
      </c>
      <c r="J120" s="49" t="str">
        <f>IF(J12="","",J12)</f>
        <v>12. 10. 2016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4.85" customHeight="1">
      <c r="A122" s="26"/>
      <c r="B122" s="27"/>
      <c r="C122" s="23" t="s">
        <v>26</v>
      </c>
      <c r="D122" s="26"/>
      <c r="E122" s="26"/>
      <c r="F122" s="21" t="str">
        <f>E15</f>
        <v xml:space="preserve"> </v>
      </c>
      <c r="G122" s="26"/>
      <c r="H122" s="26"/>
      <c r="I122" s="23" t="s">
        <v>31</v>
      </c>
      <c r="J122" s="24" t="str">
        <f>E21</f>
        <v>LIBOR KREJČÍ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4.85" customHeight="1">
      <c r="A123" s="26"/>
      <c r="B123" s="27"/>
      <c r="C123" s="23" t="s">
        <v>29</v>
      </c>
      <c r="D123" s="26"/>
      <c r="E123" s="26"/>
      <c r="F123" s="21" t="str">
        <f>IF(E18="","",E18)</f>
        <v>KREJČÍ-PROINSTAL</v>
      </c>
      <c r="G123" s="26"/>
      <c r="H123" s="26"/>
      <c r="I123" s="23" t="s">
        <v>34</v>
      </c>
      <c r="J123" s="24" t="str">
        <f>E24</f>
        <v>LIBOR KREJČÍ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11"/>
      <c r="B125" s="112"/>
      <c r="C125" s="113" t="s">
        <v>105</v>
      </c>
      <c r="D125" s="114" t="s">
        <v>61</v>
      </c>
      <c r="E125" s="114" t="s">
        <v>57</v>
      </c>
      <c r="F125" s="114" t="s">
        <v>58</v>
      </c>
      <c r="G125" s="114" t="s">
        <v>106</v>
      </c>
      <c r="H125" s="114" t="s">
        <v>107</v>
      </c>
      <c r="I125" s="114" t="s">
        <v>108</v>
      </c>
      <c r="J125" s="114" t="s">
        <v>91</v>
      </c>
      <c r="K125" s="115" t="s">
        <v>109</v>
      </c>
      <c r="L125" s="116"/>
      <c r="M125" s="56" t="s">
        <v>1</v>
      </c>
      <c r="N125" s="57" t="s">
        <v>40</v>
      </c>
      <c r="O125" s="57" t="s">
        <v>110</v>
      </c>
      <c r="P125" s="57" t="s">
        <v>111</v>
      </c>
      <c r="Q125" s="57" t="s">
        <v>112</v>
      </c>
      <c r="R125" s="57" t="s">
        <v>113</v>
      </c>
      <c r="S125" s="57" t="s">
        <v>114</v>
      </c>
      <c r="T125" s="58" t="s">
        <v>115</v>
      </c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</row>
    <row r="126" spans="1:63" s="2" customFormat="1" ht="22.9" customHeight="1">
      <c r="A126" s="26"/>
      <c r="B126" s="27"/>
      <c r="C126" s="63" t="s">
        <v>116</v>
      </c>
      <c r="D126" s="26"/>
      <c r="E126" s="26"/>
      <c r="F126" s="26"/>
      <c r="G126" s="26"/>
      <c r="H126" s="26"/>
      <c r="I126" s="26"/>
      <c r="J126" s="117">
        <f>BK126</f>
        <v>0</v>
      </c>
      <c r="K126" s="26"/>
      <c r="L126" s="27"/>
      <c r="M126" s="59"/>
      <c r="N126" s="50"/>
      <c r="O126" s="60"/>
      <c r="P126" s="118">
        <f>P127+P138</f>
        <v>264.94550000000004</v>
      </c>
      <c r="Q126" s="60"/>
      <c r="R126" s="118">
        <f>R127+R138</f>
        <v>0.84131999999999996</v>
      </c>
      <c r="S126" s="60"/>
      <c r="T126" s="119">
        <f>T127+T138</f>
        <v>0.72638000000000003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75</v>
      </c>
      <c r="AU126" s="14" t="s">
        <v>93</v>
      </c>
      <c r="BK126" s="120">
        <f>BK127+BK138</f>
        <v>0</v>
      </c>
    </row>
    <row r="127" spans="1:63" s="12" customFormat="1" ht="25.9" customHeight="1">
      <c r="B127" s="121"/>
      <c r="D127" s="122" t="s">
        <v>75</v>
      </c>
      <c r="E127" s="123" t="s">
        <v>117</v>
      </c>
      <c r="F127" s="123" t="s">
        <v>118</v>
      </c>
      <c r="J127" s="124">
        <f>BK127</f>
        <v>0</v>
      </c>
      <c r="L127" s="121"/>
      <c r="M127" s="125"/>
      <c r="N127" s="126"/>
      <c r="O127" s="126"/>
      <c r="P127" s="127">
        <f>P128+P136</f>
        <v>25.523500000000002</v>
      </c>
      <c r="Q127" s="126"/>
      <c r="R127" s="127">
        <f>R128+R136</f>
        <v>0</v>
      </c>
      <c r="S127" s="126"/>
      <c r="T127" s="128">
        <f>T128+T136</f>
        <v>0</v>
      </c>
      <c r="AR127" s="122" t="s">
        <v>19</v>
      </c>
      <c r="AT127" s="129" t="s">
        <v>75</v>
      </c>
      <c r="AU127" s="129" t="s">
        <v>76</v>
      </c>
      <c r="AY127" s="122" t="s">
        <v>119</v>
      </c>
      <c r="BK127" s="130">
        <f>BK128+BK136</f>
        <v>0</v>
      </c>
    </row>
    <row r="128" spans="1:63" s="12" customFormat="1" ht="22.9" customHeight="1">
      <c r="B128" s="121"/>
      <c r="D128" s="122" t="s">
        <v>75</v>
      </c>
      <c r="E128" s="131" t="s">
        <v>19</v>
      </c>
      <c r="F128" s="131" t="s">
        <v>120</v>
      </c>
      <c r="J128" s="132">
        <f>BK128</f>
        <v>0</v>
      </c>
      <c r="L128" s="121"/>
      <c r="M128" s="125"/>
      <c r="N128" s="126"/>
      <c r="O128" s="126"/>
      <c r="P128" s="127">
        <f>SUM(P129:P135)</f>
        <v>23.548000000000002</v>
      </c>
      <c r="Q128" s="126"/>
      <c r="R128" s="127">
        <f>SUM(R129:R135)</f>
        <v>0</v>
      </c>
      <c r="S128" s="126"/>
      <c r="T128" s="128">
        <f>SUM(T129:T135)</f>
        <v>0</v>
      </c>
      <c r="AR128" s="122" t="s">
        <v>19</v>
      </c>
      <c r="AT128" s="129" t="s">
        <v>75</v>
      </c>
      <c r="AU128" s="129" t="s">
        <v>19</v>
      </c>
      <c r="AY128" s="122" t="s">
        <v>119</v>
      </c>
      <c r="BK128" s="130">
        <f>SUM(BK129:BK135)</f>
        <v>0</v>
      </c>
    </row>
    <row r="129" spans="1:65" s="2" customFormat="1" ht="30.95" customHeight="1">
      <c r="A129" s="26"/>
      <c r="B129" s="133"/>
      <c r="C129" s="134" t="s">
        <v>19</v>
      </c>
      <c r="D129" s="134" t="s">
        <v>121</v>
      </c>
      <c r="E129" s="135" t="s">
        <v>122</v>
      </c>
      <c r="F129" s="136" t="s">
        <v>123</v>
      </c>
      <c r="G129" s="137" t="s">
        <v>124</v>
      </c>
      <c r="H129" s="138">
        <v>14</v>
      </c>
      <c r="I129" s="139"/>
      <c r="J129" s="139">
        <f t="shared" ref="J129:J135" si="0">ROUND(I129*H129,2)</f>
        <v>0</v>
      </c>
      <c r="K129" s="136" t="s">
        <v>125</v>
      </c>
      <c r="L129" s="27"/>
      <c r="M129" s="140" t="s">
        <v>1</v>
      </c>
      <c r="N129" s="141" t="s">
        <v>41</v>
      </c>
      <c r="O129" s="142">
        <v>1.2669999999999999</v>
      </c>
      <c r="P129" s="142">
        <f t="shared" ref="P129:P135" si="1">O129*H129</f>
        <v>17.738</v>
      </c>
      <c r="Q129" s="142">
        <v>0</v>
      </c>
      <c r="R129" s="142">
        <f t="shared" ref="R129:R135" si="2">Q129*H129</f>
        <v>0</v>
      </c>
      <c r="S129" s="142">
        <v>0</v>
      </c>
      <c r="T129" s="143">
        <f t="shared" ref="T129:T135" si="3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4" t="s">
        <v>126</v>
      </c>
      <c r="AT129" s="144" t="s">
        <v>121</v>
      </c>
      <c r="AU129" s="144" t="s">
        <v>85</v>
      </c>
      <c r="AY129" s="14" t="s">
        <v>119</v>
      </c>
      <c r="BE129" s="145">
        <f t="shared" ref="BE129:BE135" si="4">IF(N129="základní",J129,0)</f>
        <v>0</v>
      </c>
      <c r="BF129" s="145">
        <f t="shared" ref="BF129:BF135" si="5">IF(N129="snížená",J129,0)</f>
        <v>0</v>
      </c>
      <c r="BG129" s="145">
        <f t="shared" ref="BG129:BG135" si="6">IF(N129="zákl. přenesená",J129,0)</f>
        <v>0</v>
      </c>
      <c r="BH129" s="145">
        <f t="shared" ref="BH129:BH135" si="7">IF(N129="sníž. přenesená",J129,0)</f>
        <v>0</v>
      </c>
      <c r="BI129" s="145">
        <f t="shared" ref="BI129:BI135" si="8">IF(N129="nulová",J129,0)</f>
        <v>0</v>
      </c>
      <c r="BJ129" s="14" t="s">
        <v>19</v>
      </c>
      <c r="BK129" s="145">
        <f t="shared" ref="BK129:BK135" si="9">ROUND(I129*H129,2)</f>
        <v>0</v>
      </c>
      <c r="BL129" s="14" t="s">
        <v>126</v>
      </c>
      <c r="BM129" s="144" t="s">
        <v>127</v>
      </c>
    </row>
    <row r="130" spans="1:65" s="2" customFormat="1" ht="35.85" customHeight="1">
      <c r="A130" s="26"/>
      <c r="B130" s="133"/>
      <c r="C130" s="134" t="s">
        <v>126</v>
      </c>
      <c r="D130" s="134" t="s">
        <v>121</v>
      </c>
      <c r="E130" s="135" t="s">
        <v>128</v>
      </c>
      <c r="F130" s="136" t="s">
        <v>129</v>
      </c>
      <c r="G130" s="137" t="s">
        <v>124</v>
      </c>
      <c r="H130" s="138">
        <v>4</v>
      </c>
      <c r="I130" s="139"/>
      <c r="J130" s="139">
        <f t="shared" si="0"/>
        <v>0</v>
      </c>
      <c r="K130" s="136" t="s">
        <v>125</v>
      </c>
      <c r="L130" s="27"/>
      <c r="M130" s="140" t="s">
        <v>1</v>
      </c>
      <c r="N130" s="141" t="s">
        <v>41</v>
      </c>
      <c r="O130" s="142">
        <v>8.6999999999999994E-2</v>
      </c>
      <c r="P130" s="142">
        <f t="shared" si="1"/>
        <v>0.34799999999999998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4" t="s">
        <v>126</v>
      </c>
      <c r="AT130" s="144" t="s">
        <v>121</v>
      </c>
      <c r="AU130" s="144" t="s">
        <v>85</v>
      </c>
      <c r="AY130" s="14" t="s">
        <v>119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4" t="s">
        <v>19</v>
      </c>
      <c r="BK130" s="145">
        <f t="shared" si="9"/>
        <v>0</v>
      </c>
      <c r="BL130" s="14" t="s">
        <v>126</v>
      </c>
      <c r="BM130" s="144" t="s">
        <v>130</v>
      </c>
    </row>
    <row r="131" spans="1:65" s="2" customFormat="1" ht="22.9" customHeight="1">
      <c r="A131" s="26"/>
      <c r="B131" s="133"/>
      <c r="C131" s="134" t="s">
        <v>131</v>
      </c>
      <c r="D131" s="134" t="s">
        <v>121</v>
      </c>
      <c r="E131" s="135" t="s">
        <v>132</v>
      </c>
      <c r="F131" s="136" t="s">
        <v>133</v>
      </c>
      <c r="G131" s="137" t="s">
        <v>124</v>
      </c>
      <c r="H131" s="138">
        <v>4</v>
      </c>
      <c r="I131" s="139"/>
      <c r="J131" s="139">
        <f t="shared" si="0"/>
        <v>0</v>
      </c>
      <c r="K131" s="136" t="s">
        <v>125</v>
      </c>
      <c r="L131" s="27"/>
      <c r="M131" s="140" t="s">
        <v>1</v>
      </c>
      <c r="N131" s="141" t="s">
        <v>41</v>
      </c>
      <c r="O131" s="142">
        <v>0.19700000000000001</v>
      </c>
      <c r="P131" s="142">
        <f t="shared" si="1"/>
        <v>0.78800000000000003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4" t="s">
        <v>126</v>
      </c>
      <c r="AT131" s="144" t="s">
        <v>121</v>
      </c>
      <c r="AU131" s="144" t="s">
        <v>85</v>
      </c>
      <c r="AY131" s="14" t="s">
        <v>119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4" t="s">
        <v>19</v>
      </c>
      <c r="BK131" s="145">
        <f t="shared" si="9"/>
        <v>0</v>
      </c>
      <c r="BL131" s="14" t="s">
        <v>126</v>
      </c>
      <c r="BM131" s="144" t="s">
        <v>134</v>
      </c>
    </row>
    <row r="132" spans="1:65" s="2" customFormat="1" ht="22.9" customHeight="1">
      <c r="A132" s="26"/>
      <c r="B132" s="133"/>
      <c r="C132" s="134" t="s">
        <v>135</v>
      </c>
      <c r="D132" s="134" t="s">
        <v>121</v>
      </c>
      <c r="E132" s="135" t="s">
        <v>136</v>
      </c>
      <c r="F132" s="136" t="s">
        <v>137</v>
      </c>
      <c r="G132" s="137" t="s">
        <v>124</v>
      </c>
      <c r="H132" s="138">
        <v>4</v>
      </c>
      <c r="I132" s="139"/>
      <c r="J132" s="139">
        <f t="shared" si="0"/>
        <v>0</v>
      </c>
      <c r="K132" s="136" t="s">
        <v>125</v>
      </c>
      <c r="L132" s="27"/>
      <c r="M132" s="140" t="s">
        <v>1</v>
      </c>
      <c r="N132" s="141" t="s">
        <v>41</v>
      </c>
      <c r="O132" s="142">
        <v>0.13100000000000001</v>
      </c>
      <c r="P132" s="142">
        <f t="shared" si="1"/>
        <v>0.52400000000000002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4" t="s">
        <v>126</v>
      </c>
      <c r="AT132" s="144" t="s">
        <v>121</v>
      </c>
      <c r="AU132" s="144" t="s">
        <v>85</v>
      </c>
      <c r="AY132" s="14" t="s">
        <v>119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4" t="s">
        <v>19</v>
      </c>
      <c r="BK132" s="145">
        <f t="shared" si="9"/>
        <v>0</v>
      </c>
      <c r="BL132" s="14" t="s">
        <v>126</v>
      </c>
      <c r="BM132" s="144" t="s">
        <v>138</v>
      </c>
    </row>
    <row r="133" spans="1:65" s="2" customFormat="1" ht="22.9" customHeight="1">
      <c r="A133" s="26"/>
      <c r="B133" s="133"/>
      <c r="C133" s="134" t="s">
        <v>139</v>
      </c>
      <c r="D133" s="134" t="s">
        <v>121</v>
      </c>
      <c r="E133" s="135" t="s">
        <v>140</v>
      </c>
      <c r="F133" s="136" t="s">
        <v>141</v>
      </c>
      <c r="G133" s="137" t="s">
        <v>124</v>
      </c>
      <c r="H133" s="138">
        <v>10</v>
      </c>
      <c r="I133" s="139"/>
      <c r="J133" s="139">
        <f t="shared" si="0"/>
        <v>0</v>
      </c>
      <c r="K133" s="136" t="s">
        <v>125</v>
      </c>
      <c r="L133" s="27"/>
      <c r="M133" s="140" t="s">
        <v>1</v>
      </c>
      <c r="N133" s="141" t="s">
        <v>41</v>
      </c>
      <c r="O133" s="142">
        <v>0.32800000000000001</v>
      </c>
      <c r="P133" s="142">
        <f t="shared" si="1"/>
        <v>3.2800000000000002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4" t="s">
        <v>126</v>
      </c>
      <c r="AT133" s="144" t="s">
        <v>121</v>
      </c>
      <c r="AU133" s="144" t="s">
        <v>85</v>
      </c>
      <c r="AY133" s="14" t="s">
        <v>119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4" t="s">
        <v>19</v>
      </c>
      <c r="BK133" s="145">
        <f t="shared" si="9"/>
        <v>0</v>
      </c>
      <c r="BL133" s="14" t="s">
        <v>126</v>
      </c>
      <c r="BM133" s="144" t="s">
        <v>142</v>
      </c>
    </row>
    <row r="134" spans="1:65" s="2" customFormat="1" ht="22.9" customHeight="1">
      <c r="A134" s="26"/>
      <c r="B134" s="133"/>
      <c r="C134" s="134" t="s">
        <v>143</v>
      </c>
      <c r="D134" s="134" t="s">
        <v>121</v>
      </c>
      <c r="E134" s="135" t="s">
        <v>144</v>
      </c>
      <c r="F134" s="136" t="s">
        <v>145</v>
      </c>
      <c r="G134" s="137" t="s">
        <v>124</v>
      </c>
      <c r="H134" s="138">
        <v>2</v>
      </c>
      <c r="I134" s="139"/>
      <c r="J134" s="139">
        <f t="shared" si="0"/>
        <v>0</v>
      </c>
      <c r="K134" s="136" t="s">
        <v>125</v>
      </c>
      <c r="L134" s="27"/>
      <c r="M134" s="140" t="s">
        <v>1</v>
      </c>
      <c r="N134" s="141" t="s">
        <v>41</v>
      </c>
      <c r="O134" s="142">
        <v>0.435</v>
      </c>
      <c r="P134" s="142">
        <f t="shared" si="1"/>
        <v>0.87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4" t="s">
        <v>126</v>
      </c>
      <c r="AT134" s="144" t="s">
        <v>121</v>
      </c>
      <c r="AU134" s="144" t="s">
        <v>85</v>
      </c>
      <c r="AY134" s="14" t="s">
        <v>119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4" t="s">
        <v>19</v>
      </c>
      <c r="BK134" s="145">
        <f t="shared" si="9"/>
        <v>0</v>
      </c>
      <c r="BL134" s="14" t="s">
        <v>126</v>
      </c>
      <c r="BM134" s="144" t="s">
        <v>146</v>
      </c>
    </row>
    <row r="135" spans="1:65" s="2" customFormat="1" ht="14.45" customHeight="1">
      <c r="A135" s="26"/>
      <c r="B135" s="133"/>
      <c r="C135" s="134" t="s">
        <v>147</v>
      </c>
      <c r="D135" s="134" t="s">
        <v>121</v>
      </c>
      <c r="E135" s="135" t="s">
        <v>148</v>
      </c>
      <c r="F135" s="136" t="s">
        <v>149</v>
      </c>
      <c r="G135" s="137" t="s">
        <v>150</v>
      </c>
      <c r="H135" s="138">
        <v>3.34</v>
      </c>
      <c r="I135" s="139"/>
      <c r="J135" s="139">
        <f t="shared" si="0"/>
        <v>0</v>
      </c>
      <c r="K135" s="136" t="s">
        <v>1</v>
      </c>
      <c r="L135" s="27"/>
      <c r="M135" s="140" t="s">
        <v>1</v>
      </c>
      <c r="N135" s="141" t="s">
        <v>41</v>
      </c>
      <c r="O135" s="142">
        <v>0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4" t="s">
        <v>126</v>
      </c>
      <c r="AT135" s="144" t="s">
        <v>121</v>
      </c>
      <c r="AU135" s="144" t="s">
        <v>85</v>
      </c>
      <c r="AY135" s="14" t="s">
        <v>119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4" t="s">
        <v>19</v>
      </c>
      <c r="BK135" s="145">
        <f t="shared" si="9"/>
        <v>0</v>
      </c>
      <c r="BL135" s="14" t="s">
        <v>126</v>
      </c>
      <c r="BM135" s="144" t="s">
        <v>151</v>
      </c>
    </row>
    <row r="136" spans="1:65" s="12" customFormat="1" ht="22.9" customHeight="1">
      <c r="B136" s="121"/>
      <c r="D136" s="122" t="s">
        <v>75</v>
      </c>
      <c r="E136" s="131" t="s">
        <v>126</v>
      </c>
      <c r="F136" s="131" t="s">
        <v>152</v>
      </c>
      <c r="J136" s="132">
        <f>BK136</f>
        <v>0</v>
      </c>
      <c r="L136" s="121"/>
      <c r="M136" s="125"/>
      <c r="N136" s="126"/>
      <c r="O136" s="126"/>
      <c r="P136" s="127">
        <f>P137</f>
        <v>1.9754999999999998</v>
      </c>
      <c r="Q136" s="126"/>
      <c r="R136" s="127">
        <f>R137</f>
        <v>0</v>
      </c>
      <c r="S136" s="126"/>
      <c r="T136" s="128">
        <f>T137</f>
        <v>0</v>
      </c>
      <c r="AR136" s="122" t="s">
        <v>19</v>
      </c>
      <c r="AT136" s="129" t="s">
        <v>75</v>
      </c>
      <c r="AU136" s="129" t="s">
        <v>19</v>
      </c>
      <c r="AY136" s="122" t="s">
        <v>119</v>
      </c>
      <c r="BK136" s="130">
        <f>BK137</f>
        <v>0</v>
      </c>
    </row>
    <row r="137" spans="1:65" s="2" customFormat="1" ht="14.45" customHeight="1">
      <c r="A137" s="26"/>
      <c r="B137" s="133"/>
      <c r="C137" s="134" t="s">
        <v>24</v>
      </c>
      <c r="D137" s="134" t="s">
        <v>121</v>
      </c>
      <c r="E137" s="135" t="s">
        <v>153</v>
      </c>
      <c r="F137" s="136" t="s">
        <v>154</v>
      </c>
      <c r="G137" s="137" t="s">
        <v>124</v>
      </c>
      <c r="H137" s="138">
        <v>1.5</v>
      </c>
      <c r="I137" s="139"/>
      <c r="J137" s="139">
        <f>ROUND(I137*H137,2)</f>
        <v>0</v>
      </c>
      <c r="K137" s="136" t="s">
        <v>125</v>
      </c>
      <c r="L137" s="27"/>
      <c r="M137" s="140" t="s">
        <v>1</v>
      </c>
      <c r="N137" s="141" t="s">
        <v>41</v>
      </c>
      <c r="O137" s="142">
        <v>1.3169999999999999</v>
      </c>
      <c r="P137" s="142">
        <f>O137*H137</f>
        <v>1.9754999999999998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4" t="s">
        <v>126</v>
      </c>
      <c r="AT137" s="144" t="s">
        <v>121</v>
      </c>
      <c r="AU137" s="144" t="s">
        <v>85</v>
      </c>
      <c r="AY137" s="14" t="s">
        <v>119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4" t="s">
        <v>19</v>
      </c>
      <c r="BK137" s="145">
        <f>ROUND(I137*H137,2)</f>
        <v>0</v>
      </c>
      <c r="BL137" s="14" t="s">
        <v>126</v>
      </c>
      <c r="BM137" s="144" t="s">
        <v>155</v>
      </c>
    </row>
    <row r="138" spans="1:65" s="12" customFormat="1" ht="25.9" customHeight="1">
      <c r="B138" s="121"/>
      <c r="D138" s="122" t="s">
        <v>75</v>
      </c>
      <c r="E138" s="123" t="s">
        <v>156</v>
      </c>
      <c r="F138" s="123" t="s">
        <v>157</v>
      </c>
      <c r="J138" s="124">
        <f>BK138</f>
        <v>0</v>
      </c>
      <c r="L138" s="121"/>
      <c r="M138" s="125"/>
      <c r="N138" s="126"/>
      <c r="O138" s="126"/>
      <c r="P138" s="127">
        <f>P139+P168+P197+P202+P232+P237</f>
        <v>239.42200000000003</v>
      </c>
      <c r="Q138" s="126"/>
      <c r="R138" s="127">
        <f>R139+R168+R197+R202+R232+R237</f>
        <v>0.84131999999999996</v>
      </c>
      <c r="S138" s="126"/>
      <c r="T138" s="128">
        <f>T139+T168+T197+T202+T232+T237</f>
        <v>0.72638000000000003</v>
      </c>
      <c r="AR138" s="122" t="s">
        <v>85</v>
      </c>
      <c r="AT138" s="129" t="s">
        <v>75</v>
      </c>
      <c r="AU138" s="129" t="s">
        <v>76</v>
      </c>
      <c r="AY138" s="122" t="s">
        <v>119</v>
      </c>
      <c r="BK138" s="130">
        <f>BK139+BK168+BK197+BK202+BK232+BK237</f>
        <v>0</v>
      </c>
    </row>
    <row r="139" spans="1:65" s="12" customFormat="1" ht="22.9" customHeight="1">
      <c r="B139" s="121"/>
      <c r="D139" s="122" t="s">
        <v>75</v>
      </c>
      <c r="E139" s="131" t="s">
        <v>158</v>
      </c>
      <c r="F139" s="131" t="s">
        <v>159</v>
      </c>
      <c r="J139" s="132">
        <f>BK139</f>
        <v>0</v>
      </c>
      <c r="L139" s="121"/>
      <c r="M139" s="125"/>
      <c r="N139" s="126"/>
      <c r="O139" s="126"/>
      <c r="P139" s="127">
        <f>SUM(P140:P167)</f>
        <v>55.352000000000004</v>
      </c>
      <c r="Q139" s="126"/>
      <c r="R139" s="127">
        <f>SUM(R140:R167)</f>
        <v>0.17423000000000002</v>
      </c>
      <c r="S139" s="126"/>
      <c r="T139" s="128">
        <f>SUM(T140:T167)</f>
        <v>0.32463000000000003</v>
      </c>
      <c r="AR139" s="122" t="s">
        <v>85</v>
      </c>
      <c r="AT139" s="129" t="s">
        <v>75</v>
      </c>
      <c r="AU139" s="129" t="s">
        <v>19</v>
      </c>
      <c r="AY139" s="122" t="s">
        <v>119</v>
      </c>
      <c r="BK139" s="130">
        <f>SUM(BK140:BK167)</f>
        <v>0</v>
      </c>
    </row>
    <row r="140" spans="1:65" s="2" customFormat="1" ht="14.45" customHeight="1">
      <c r="A140" s="26"/>
      <c r="B140" s="133"/>
      <c r="C140" s="134" t="s">
        <v>160</v>
      </c>
      <c r="D140" s="134" t="s">
        <v>121</v>
      </c>
      <c r="E140" s="135" t="s">
        <v>161</v>
      </c>
      <c r="F140" s="136" t="s">
        <v>162</v>
      </c>
      <c r="G140" s="137" t="s">
        <v>163</v>
      </c>
      <c r="H140" s="138">
        <v>4</v>
      </c>
      <c r="I140" s="139"/>
      <c r="J140" s="139">
        <f t="shared" ref="J140:J167" si="10">ROUND(I140*H140,2)</f>
        <v>0</v>
      </c>
      <c r="K140" s="136" t="s">
        <v>125</v>
      </c>
      <c r="L140" s="27"/>
      <c r="M140" s="140" t="s">
        <v>1</v>
      </c>
      <c r="N140" s="141" t="s">
        <v>41</v>
      </c>
      <c r="O140" s="142">
        <v>0.29299999999999998</v>
      </c>
      <c r="P140" s="142">
        <f t="shared" ref="P140:P167" si="11">O140*H140</f>
        <v>1.1719999999999999</v>
      </c>
      <c r="Q140" s="142">
        <v>0</v>
      </c>
      <c r="R140" s="142">
        <f t="shared" ref="R140:R167" si="12">Q140*H140</f>
        <v>0</v>
      </c>
      <c r="S140" s="142">
        <v>2.6700000000000002E-2</v>
      </c>
      <c r="T140" s="143">
        <f t="shared" ref="T140:T167" si="13">S140*H140</f>
        <v>0.10680000000000001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4" t="s">
        <v>164</v>
      </c>
      <c r="AT140" s="144" t="s">
        <v>121</v>
      </c>
      <c r="AU140" s="144" t="s">
        <v>85</v>
      </c>
      <c r="AY140" s="14" t="s">
        <v>119</v>
      </c>
      <c r="BE140" s="145">
        <f t="shared" ref="BE140:BE167" si="14">IF(N140="základní",J140,0)</f>
        <v>0</v>
      </c>
      <c r="BF140" s="145">
        <f t="shared" ref="BF140:BF167" si="15">IF(N140="snížená",J140,0)</f>
        <v>0</v>
      </c>
      <c r="BG140" s="145">
        <f t="shared" ref="BG140:BG167" si="16">IF(N140="zákl. přenesená",J140,0)</f>
        <v>0</v>
      </c>
      <c r="BH140" s="145">
        <f t="shared" ref="BH140:BH167" si="17">IF(N140="sníž. přenesená",J140,0)</f>
        <v>0</v>
      </c>
      <c r="BI140" s="145">
        <f t="shared" ref="BI140:BI167" si="18">IF(N140="nulová",J140,0)</f>
        <v>0</v>
      </c>
      <c r="BJ140" s="14" t="s">
        <v>19</v>
      </c>
      <c r="BK140" s="145">
        <f t="shared" ref="BK140:BK167" si="19">ROUND(I140*H140,2)</f>
        <v>0</v>
      </c>
      <c r="BL140" s="14" t="s">
        <v>164</v>
      </c>
      <c r="BM140" s="144" t="s">
        <v>165</v>
      </c>
    </row>
    <row r="141" spans="1:65" s="2" customFormat="1" ht="22.9" customHeight="1">
      <c r="A141" s="26"/>
      <c r="B141" s="133"/>
      <c r="C141" s="134" t="s">
        <v>166</v>
      </c>
      <c r="D141" s="146" t="s">
        <v>121</v>
      </c>
      <c r="E141" s="135" t="s">
        <v>167</v>
      </c>
      <c r="F141" s="136" t="s">
        <v>168</v>
      </c>
      <c r="G141" s="137" t="s">
        <v>169</v>
      </c>
      <c r="H141" s="138">
        <v>1</v>
      </c>
      <c r="I141" s="139"/>
      <c r="J141" s="139">
        <f t="shared" si="10"/>
        <v>0</v>
      </c>
      <c r="K141" s="136" t="s">
        <v>1</v>
      </c>
      <c r="L141" s="27"/>
      <c r="M141" s="140" t="s">
        <v>1</v>
      </c>
      <c r="N141" s="141" t="s">
        <v>41</v>
      </c>
      <c r="O141" s="142">
        <v>0</v>
      </c>
      <c r="P141" s="142">
        <f t="shared" si="11"/>
        <v>0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4" t="s">
        <v>164</v>
      </c>
      <c r="AT141" s="144" t="s">
        <v>121</v>
      </c>
      <c r="AU141" s="144" t="s">
        <v>85</v>
      </c>
      <c r="AY141" s="14" t="s">
        <v>119</v>
      </c>
      <c r="BE141" s="145">
        <f t="shared" si="14"/>
        <v>0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4" t="s">
        <v>19</v>
      </c>
      <c r="BK141" s="145">
        <f t="shared" si="19"/>
        <v>0</v>
      </c>
      <c r="BL141" s="14" t="s">
        <v>164</v>
      </c>
      <c r="BM141" s="144" t="s">
        <v>170</v>
      </c>
    </row>
    <row r="142" spans="1:65" s="2" customFormat="1" ht="14.45" customHeight="1">
      <c r="A142" s="26"/>
      <c r="B142" s="133"/>
      <c r="C142" s="134" t="s">
        <v>171</v>
      </c>
      <c r="D142" s="134" t="s">
        <v>121</v>
      </c>
      <c r="E142" s="135" t="s">
        <v>172</v>
      </c>
      <c r="F142" s="136" t="s">
        <v>173</v>
      </c>
      <c r="G142" s="137" t="s">
        <v>163</v>
      </c>
      <c r="H142" s="138">
        <v>8</v>
      </c>
      <c r="I142" s="139"/>
      <c r="J142" s="139">
        <f t="shared" si="10"/>
        <v>0</v>
      </c>
      <c r="K142" s="136" t="s">
        <v>125</v>
      </c>
      <c r="L142" s="27"/>
      <c r="M142" s="140" t="s">
        <v>1</v>
      </c>
      <c r="N142" s="141" t="s">
        <v>41</v>
      </c>
      <c r="O142" s="142">
        <v>0.41299999999999998</v>
      </c>
      <c r="P142" s="142">
        <f t="shared" si="11"/>
        <v>3.3039999999999998</v>
      </c>
      <c r="Q142" s="142">
        <v>0</v>
      </c>
      <c r="R142" s="142">
        <f t="shared" si="12"/>
        <v>0</v>
      </c>
      <c r="S142" s="142">
        <v>1.4919999999999999E-2</v>
      </c>
      <c r="T142" s="143">
        <f t="shared" si="13"/>
        <v>0.11935999999999999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4" t="s">
        <v>164</v>
      </c>
      <c r="AT142" s="144" t="s">
        <v>121</v>
      </c>
      <c r="AU142" s="144" t="s">
        <v>85</v>
      </c>
      <c r="AY142" s="14" t="s">
        <v>119</v>
      </c>
      <c r="BE142" s="145">
        <f t="shared" si="14"/>
        <v>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4" t="s">
        <v>19</v>
      </c>
      <c r="BK142" s="145">
        <f t="shared" si="19"/>
        <v>0</v>
      </c>
      <c r="BL142" s="14" t="s">
        <v>164</v>
      </c>
      <c r="BM142" s="144" t="s">
        <v>174</v>
      </c>
    </row>
    <row r="143" spans="1:65" s="2" customFormat="1" ht="14.45" customHeight="1">
      <c r="A143" s="26"/>
      <c r="B143" s="133"/>
      <c r="C143" s="134" t="s">
        <v>175</v>
      </c>
      <c r="D143" s="134" t="s">
        <v>121</v>
      </c>
      <c r="E143" s="135" t="s">
        <v>176</v>
      </c>
      <c r="F143" s="136" t="s">
        <v>177</v>
      </c>
      <c r="G143" s="137" t="s">
        <v>163</v>
      </c>
      <c r="H143" s="138">
        <v>5</v>
      </c>
      <c r="I143" s="139"/>
      <c r="J143" s="139">
        <f t="shared" si="10"/>
        <v>0</v>
      </c>
      <c r="K143" s="136" t="s">
        <v>125</v>
      </c>
      <c r="L143" s="27"/>
      <c r="M143" s="140" t="s">
        <v>1</v>
      </c>
      <c r="N143" s="141" t="s">
        <v>41</v>
      </c>
      <c r="O143" s="142">
        <v>3.1E-2</v>
      </c>
      <c r="P143" s="142">
        <f t="shared" si="11"/>
        <v>0.155</v>
      </c>
      <c r="Q143" s="142">
        <v>0</v>
      </c>
      <c r="R143" s="142">
        <f t="shared" si="12"/>
        <v>0</v>
      </c>
      <c r="S143" s="142">
        <v>2.0999999999999999E-3</v>
      </c>
      <c r="T143" s="143">
        <f t="shared" si="13"/>
        <v>1.0499999999999999E-2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4" t="s">
        <v>164</v>
      </c>
      <c r="AT143" s="144" t="s">
        <v>121</v>
      </c>
      <c r="AU143" s="144" t="s">
        <v>85</v>
      </c>
      <c r="AY143" s="14" t="s">
        <v>119</v>
      </c>
      <c r="BE143" s="145">
        <f t="shared" si="14"/>
        <v>0</v>
      </c>
      <c r="BF143" s="145">
        <f t="shared" si="15"/>
        <v>0</v>
      </c>
      <c r="BG143" s="145">
        <f t="shared" si="16"/>
        <v>0</v>
      </c>
      <c r="BH143" s="145">
        <f t="shared" si="17"/>
        <v>0</v>
      </c>
      <c r="BI143" s="145">
        <f t="shared" si="18"/>
        <v>0</v>
      </c>
      <c r="BJ143" s="14" t="s">
        <v>19</v>
      </c>
      <c r="BK143" s="145">
        <f t="shared" si="19"/>
        <v>0</v>
      </c>
      <c r="BL143" s="14" t="s">
        <v>164</v>
      </c>
      <c r="BM143" s="144" t="s">
        <v>178</v>
      </c>
    </row>
    <row r="144" spans="1:65" s="2" customFormat="1" ht="20.45" customHeight="1">
      <c r="A144" s="26"/>
      <c r="B144" s="133"/>
      <c r="C144" s="134" t="s">
        <v>8</v>
      </c>
      <c r="D144" s="134" t="s">
        <v>121</v>
      </c>
      <c r="E144" s="135" t="s">
        <v>179</v>
      </c>
      <c r="F144" s="136" t="s">
        <v>180</v>
      </c>
      <c r="G144" s="137" t="s">
        <v>163</v>
      </c>
      <c r="H144" s="138">
        <v>13</v>
      </c>
      <c r="I144" s="139"/>
      <c r="J144" s="139">
        <f t="shared" si="10"/>
        <v>0</v>
      </c>
      <c r="K144" s="136" t="s">
        <v>125</v>
      </c>
      <c r="L144" s="27"/>
      <c r="M144" s="140" t="s">
        <v>1</v>
      </c>
      <c r="N144" s="141" t="s">
        <v>41</v>
      </c>
      <c r="O144" s="142">
        <v>0.36299999999999999</v>
      </c>
      <c r="P144" s="142">
        <f t="shared" si="11"/>
        <v>4.7189999999999994</v>
      </c>
      <c r="Q144" s="142">
        <v>1.42E-3</v>
      </c>
      <c r="R144" s="142">
        <f t="shared" si="12"/>
        <v>1.8460000000000001E-2</v>
      </c>
      <c r="S144" s="142">
        <v>0</v>
      </c>
      <c r="T144" s="143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4" t="s">
        <v>164</v>
      </c>
      <c r="AT144" s="144" t="s">
        <v>121</v>
      </c>
      <c r="AU144" s="144" t="s">
        <v>85</v>
      </c>
      <c r="AY144" s="14" t="s">
        <v>119</v>
      </c>
      <c r="BE144" s="145">
        <f t="shared" si="14"/>
        <v>0</v>
      </c>
      <c r="BF144" s="145">
        <f t="shared" si="15"/>
        <v>0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4" t="s">
        <v>19</v>
      </c>
      <c r="BK144" s="145">
        <f t="shared" si="19"/>
        <v>0</v>
      </c>
      <c r="BL144" s="14" t="s">
        <v>164</v>
      </c>
      <c r="BM144" s="144" t="s">
        <v>181</v>
      </c>
    </row>
    <row r="145" spans="1:65" s="2" customFormat="1" ht="20.45" customHeight="1">
      <c r="A145" s="26"/>
      <c r="B145" s="133"/>
      <c r="C145" s="134" t="s">
        <v>164</v>
      </c>
      <c r="D145" s="134" t="s">
        <v>121</v>
      </c>
      <c r="E145" s="135" t="s">
        <v>182</v>
      </c>
      <c r="F145" s="136" t="s">
        <v>183</v>
      </c>
      <c r="G145" s="137" t="s">
        <v>163</v>
      </c>
      <c r="H145" s="138">
        <v>5</v>
      </c>
      <c r="I145" s="139"/>
      <c r="J145" s="139">
        <f t="shared" si="10"/>
        <v>0</v>
      </c>
      <c r="K145" s="136" t="s">
        <v>125</v>
      </c>
      <c r="L145" s="27"/>
      <c r="M145" s="140" t="s">
        <v>1</v>
      </c>
      <c r="N145" s="141" t="s">
        <v>41</v>
      </c>
      <c r="O145" s="142">
        <v>0.38300000000000001</v>
      </c>
      <c r="P145" s="142">
        <f t="shared" si="11"/>
        <v>1.915</v>
      </c>
      <c r="Q145" s="142">
        <v>7.4400000000000004E-3</v>
      </c>
      <c r="R145" s="142">
        <f t="shared" si="12"/>
        <v>3.7200000000000004E-2</v>
      </c>
      <c r="S145" s="142">
        <v>0</v>
      </c>
      <c r="T145" s="143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4" t="s">
        <v>164</v>
      </c>
      <c r="AT145" s="144" t="s">
        <v>121</v>
      </c>
      <c r="AU145" s="144" t="s">
        <v>85</v>
      </c>
      <c r="AY145" s="14" t="s">
        <v>119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4" t="s">
        <v>19</v>
      </c>
      <c r="BK145" s="145">
        <f t="shared" si="19"/>
        <v>0</v>
      </c>
      <c r="BL145" s="14" t="s">
        <v>164</v>
      </c>
      <c r="BM145" s="144" t="s">
        <v>184</v>
      </c>
    </row>
    <row r="146" spans="1:65" s="2" customFormat="1" ht="20.45" customHeight="1">
      <c r="A146" s="26"/>
      <c r="B146" s="133"/>
      <c r="C146" s="134" t="s">
        <v>185</v>
      </c>
      <c r="D146" s="134" t="s">
        <v>121</v>
      </c>
      <c r="E146" s="135" t="s">
        <v>186</v>
      </c>
      <c r="F146" s="136" t="s">
        <v>187</v>
      </c>
      <c r="G146" s="137" t="s">
        <v>163</v>
      </c>
      <c r="H146" s="138">
        <v>5</v>
      </c>
      <c r="I146" s="139"/>
      <c r="J146" s="139">
        <f t="shared" si="10"/>
        <v>0</v>
      </c>
      <c r="K146" s="136" t="s">
        <v>125</v>
      </c>
      <c r="L146" s="27"/>
      <c r="M146" s="140" t="s">
        <v>1</v>
      </c>
      <c r="N146" s="141" t="s">
        <v>41</v>
      </c>
      <c r="O146" s="142">
        <v>0.40400000000000003</v>
      </c>
      <c r="P146" s="142">
        <f t="shared" si="11"/>
        <v>2.02</v>
      </c>
      <c r="Q146" s="142">
        <v>1.2319999999999999E-2</v>
      </c>
      <c r="R146" s="142">
        <f t="shared" si="12"/>
        <v>6.1599999999999995E-2</v>
      </c>
      <c r="S146" s="142">
        <v>0</v>
      </c>
      <c r="T146" s="143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4" t="s">
        <v>164</v>
      </c>
      <c r="AT146" s="144" t="s">
        <v>121</v>
      </c>
      <c r="AU146" s="144" t="s">
        <v>85</v>
      </c>
      <c r="AY146" s="14" t="s">
        <v>119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4" t="s">
        <v>19</v>
      </c>
      <c r="BK146" s="145">
        <f t="shared" si="19"/>
        <v>0</v>
      </c>
      <c r="BL146" s="14" t="s">
        <v>164</v>
      </c>
      <c r="BM146" s="144" t="s">
        <v>188</v>
      </c>
    </row>
    <row r="147" spans="1:65" s="2" customFormat="1" ht="20.45" customHeight="1">
      <c r="A147" s="26"/>
      <c r="B147" s="133"/>
      <c r="C147" s="134" t="s">
        <v>189</v>
      </c>
      <c r="D147" s="134" t="s">
        <v>121</v>
      </c>
      <c r="E147" s="135" t="s">
        <v>190</v>
      </c>
      <c r="F147" s="136" t="s">
        <v>191</v>
      </c>
      <c r="G147" s="137" t="s">
        <v>163</v>
      </c>
      <c r="H147" s="138">
        <v>8</v>
      </c>
      <c r="I147" s="139"/>
      <c r="J147" s="139">
        <f t="shared" si="10"/>
        <v>0</v>
      </c>
      <c r="K147" s="136" t="s">
        <v>125</v>
      </c>
      <c r="L147" s="27"/>
      <c r="M147" s="140" t="s">
        <v>1</v>
      </c>
      <c r="N147" s="141" t="s">
        <v>41</v>
      </c>
      <c r="O147" s="142">
        <v>0.78</v>
      </c>
      <c r="P147" s="142">
        <f t="shared" si="11"/>
        <v>6.24</v>
      </c>
      <c r="Q147" s="142">
        <v>5.9000000000000003E-4</v>
      </c>
      <c r="R147" s="142">
        <f t="shared" si="12"/>
        <v>4.7200000000000002E-3</v>
      </c>
      <c r="S147" s="142">
        <v>0</v>
      </c>
      <c r="T147" s="143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4" t="s">
        <v>164</v>
      </c>
      <c r="AT147" s="144" t="s">
        <v>121</v>
      </c>
      <c r="AU147" s="144" t="s">
        <v>85</v>
      </c>
      <c r="AY147" s="14" t="s">
        <v>119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4" t="s">
        <v>19</v>
      </c>
      <c r="BK147" s="145">
        <f t="shared" si="19"/>
        <v>0</v>
      </c>
      <c r="BL147" s="14" t="s">
        <v>164</v>
      </c>
      <c r="BM147" s="144" t="s">
        <v>192</v>
      </c>
    </row>
    <row r="148" spans="1:65" s="2" customFormat="1" ht="20.45" customHeight="1">
      <c r="A148" s="26"/>
      <c r="B148" s="133"/>
      <c r="C148" s="134" t="s">
        <v>193</v>
      </c>
      <c r="D148" s="134" t="s">
        <v>121</v>
      </c>
      <c r="E148" s="135" t="s">
        <v>194</v>
      </c>
      <c r="F148" s="136" t="s">
        <v>195</v>
      </c>
      <c r="G148" s="137" t="s">
        <v>163</v>
      </c>
      <c r="H148" s="138">
        <v>20</v>
      </c>
      <c r="I148" s="139"/>
      <c r="J148" s="139">
        <f t="shared" si="10"/>
        <v>0</v>
      </c>
      <c r="K148" s="136" t="s">
        <v>125</v>
      </c>
      <c r="L148" s="27"/>
      <c r="M148" s="140" t="s">
        <v>1</v>
      </c>
      <c r="N148" s="141" t="s">
        <v>41</v>
      </c>
      <c r="O148" s="142">
        <v>0.82699999999999996</v>
      </c>
      <c r="P148" s="142">
        <f t="shared" si="11"/>
        <v>16.54</v>
      </c>
      <c r="Q148" s="142">
        <v>2.0100000000000001E-3</v>
      </c>
      <c r="R148" s="142">
        <f t="shared" si="12"/>
        <v>4.02E-2</v>
      </c>
      <c r="S148" s="142">
        <v>0</v>
      </c>
      <c r="T148" s="143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4" t="s">
        <v>164</v>
      </c>
      <c r="AT148" s="144" t="s">
        <v>121</v>
      </c>
      <c r="AU148" s="144" t="s">
        <v>85</v>
      </c>
      <c r="AY148" s="14" t="s">
        <v>119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4" t="s">
        <v>19</v>
      </c>
      <c r="BK148" s="145">
        <f t="shared" si="19"/>
        <v>0</v>
      </c>
      <c r="BL148" s="14" t="s">
        <v>164</v>
      </c>
      <c r="BM148" s="144" t="s">
        <v>196</v>
      </c>
    </row>
    <row r="149" spans="1:65" s="2" customFormat="1" ht="20.45" customHeight="1">
      <c r="A149" s="26"/>
      <c r="B149" s="133"/>
      <c r="C149" s="134" t="s">
        <v>197</v>
      </c>
      <c r="D149" s="134" t="s">
        <v>121</v>
      </c>
      <c r="E149" s="135" t="s">
        <v>198</v>
      </c>
      <c r="F149" s="136" t="s">
        <v>199</v>
      </c>
      <c r="G149" s="137" t="s">
        <v>163</v>
      </c>
      <c r="H149" s="138">
        <v>5</v>
      </c>
      <c r="I149" s="139"/>
      <c r="J149" s="139">
        <f t="shared" si="10"/>
        <v>0</v>
      </c>
      <c r="K149" s="136" t="s">
        <v>125</v>
      </c>
      <c r="L149" s="27"/>
      <c r="M149" s="140" t="s">
        <v>1</v>
      </c>
      <c r="N149" s="141" t="s">
        <v>41</v>
      </c>
      <c r="O149" s="142">
        <v>0.65900000000000003</v>
      </c>
      <c r="P149" s="142">
        <f t="shared" si="11"/>
        <v>3.2949999999999999</v>
      </c>
      <c r="Q149" s="142">
        <v>4.0999999999999999E-4</v>
      </c>
      <c r="R149" s="142">
        <f t="shared" si="12"/>
        <v>2.0499999999999997E-3</v>
      </c>
      <c r="S149" s="142">
        <v>0</v>
      </c>
      <c r="T149" s="143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4" t="s">
        <v>164</v>
      </c>
      <c r="AT149" s="144" t="s">
        <v>121</v>
      </c>
      <c r="AU149" s="144" t="s">
        <v>85</v>
      </c>
      <c r="AY149" s="14" t="s">
        <v>119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4" t="s">
        <v>19</v>
      </c>
      <c r="BK149" s="145">
        <f t="shared" si="19"/>
        <v>0</v>
      </c>
      <c r="BL149" s="14" t="s">
        <v>164</v>
      </c>
      <c r="BM149" s="144" t="s">
        <v>200</v>
      </c>
    </row>
    <row r="150" spans="1:65" s="2" customFormat="1" ht="20.45" customHeight="1">
      <c r="A150" s="26"/>
      <c r="B150" s="133"/>
      <c r="C150" s="134" t="s">
        <v>7</v>
      </c>
      <c r="D150" s="134" t="s">
        <v>121</v>
      </c>
      <c r="E150" s="135" t="s">
        <v>201</v>
      </c>
      <c r="F150" s="136" t="s">
        <v>202</v>
      </c>
      <c r="G150" s="137" t="s">
        <v>163</v>
      </c>
      <c r="H150" s="138">
        <v>0.5</v>
      </c>
      <c r="I150" s="139"/>
      <c r="J150" s="139">
        <f t="shared" si="10"/>
        <v>0</v>
      </c>
      <c r="K150" s="136" t="s">
        <v>1</v>
      </c>
      <c r="L150" s="27"/>
      <c r="M150" s="140" t="s">
        <v>1</v>
      </c>
      <c r="N150" s="141" t="s">
        <v>41</v>
      </c>
      <c r="O150" s="142">
        <v>0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4" t="s">
        <v>164</v>
      </c>
      <c r="AT150" s="144" t="s">
        <v>121</v>
      </c>
      <c r="AU150" s="144" t="s">
        <v>85</v>
      </c>
      <c r="AY150" s="14" t="s">
        <v>119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4" t="s">
        <v>19</v>
      </c>
      <c r="BK150" s="145">
        <f t="shared" si="19"/>
        <v>0</v>
      </c>
      <c r="BL150" s="14" t="s">
        <v>164</v>
      </c>
      <c r="BM150" s="144" t="s">
        <v>203</v>
      </c>
    </row>
    <row r="151" spans="1:65" s="2" customFormat="1" ht="20.45" customHeight="1">
      <c r="A151" s="26"/>
      <c r="B151" s="133"/>
      <c r="C151" s="134" t="s">
        <v>204</v>
      </c>
      <c r="D151" s="134" t="s">
        <v>121</v>
      </c>
      <c r="E151" s="135" t="s">
        <v>205</v>
      </c>
      <c r="F151" s="136" t="s">
        <v>206</v>
      </c>
      <c r="G151" s="137" t="s">
        <v>163</v>
      </c>
      <c r="H151" s="138">
        <v>5</v>
      </c>
      <c r="I151" s="139"/>
      <c r="J151" s="139">
        <f t="shared" si="10"/>
        <v>0</v>
      </c>
      <c r="K151" s="136" t="s">
        <v>125</v>
      </c>
      <c r="L151" s="27"/>
      <c r="M151" s="140" t="s">
        <v>1</v>
      </c>
      <c r="N151" s="141" t="s">
        <v>41</v>
      </c>
      <c r="O151" s="142">
        <v>0.72799999999999998</v>
      </c>
      <c r="P151" s="142">
        <f t="shared" si="11"/>
        <v>3.6399999999999997</v>
      </c>
      <c r="Q151" s="142">
        <v>4.8000000000000001E-4</v>
      </c>
      <c r="R151" s="142">
        <f t="shared" si="12"/>
        <v>2.4000000000000002E-3</v>
      </c>
      <c r="S151" s="142">
        <v>0</v>
      </c>
      <c r="T151" s="143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4" t="s">
        <v>164</v>
      </c>
      <c r="AT151" s="144" t="s">
        <v>121</v>
      </c>
      <c r="AU151" s="144" t="s">
        <v>85</v>
      </c>
      <c r="AY151" s="14" t="s">
        <v>119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4" t="s">
        <v>19</v>
      </c>
      <c r="BK151" s="145">
        <f t="shared" si="19"/>
        <v>0</v>
      </c>
      <c r="BL151" s="14" t="s">
        <v>164</v>
      </c>
      <c r="BM151" s="144" t="s">
        <v>207</v>
      </c>
    </row>
    <row r="152" spans="1:65" s="2" customFormat="1" ht="20.45" customHeight="1">
      <c r="A152" s="26"/>
      <c r="B152" s="133"/>
      <c r="C152" s="134" t="s">
        <v>208</v>
      </c>
      <c r="D152" s="134" t="s">
        <v>121</v>
      </c>
      <c r="E152" s="135" t="s">
        <v>209</v>
      </c>
      <c r="F152" s="136" t="s">
        <v>210</v>
      </c>
      <c r="G152" s="137" t="s">
        <v>169</v>
      </c>
      <c r="H152" s="138">
        <v>9</v>
      </c>
      <c r="I152" s="139"/>
      <c r="J152" s="139">
        <f t="shared" si="10"/>
        <v>0</v>
      </c>
      <c r="K152" s="136" t="s">
        <v>125</v>
      </c>
      <c r="L152" s="27"/>
      <c r="M152" s="140" t="s">
        <v>1</v>
      </c>
      <c r="N152" s="141" t="s">
        <v>41</v>
      </c>
      <c r="O152" s="142">
        <v>0.157</v>
      </c>
      <c r="P152" s="142">
        <f t="shared" si="11"/>
        <v>1.413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4" t="s">
        <v>164</v>
      </c>
      <c r="AT152" s="144" t="s">
        <v>121</v>
      </c>
      <c r="AU152" s="144" t="s">
        <v>85</v>
      </c>
      <c r="AY152" s="14" t="s">
        <v>119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4" t="s">
        <v>19</v>
      </c>
      <c r="BK152" s="145">
        <f t="shared" si="19"/>
        <v>0</v>
      </c>
      <c r="BL152" s="14" t="s">
        <v>164</v>
      </c>
      <c r="BM152" s="144" t="s">
        <v>211</v>
      </c>
    </row>
    <row r="153" spans="1:65" s="2" customFormat="1" ht="20.45" customHeight="1">
      <c r="A153" s="26"/>
      <c r="B153" s="133"/>
      <c r="C153" s="134" t="s">
        <v>212</v>
      </c>
      <c r="D153" s="134" t="s">
        <v>121</v>
      </c>
      <c r="E153" s="135" t="s">
        <v>213</v>
      </c>
      <c r="F153" s="136" t="s">
        <v>214</v>
      </c>
      <c r="G153" s="137" t="s">
        <v>169</v>
      </c>
      <c r="H153" s="138">
        <v>1</v>
      </c>
      <c r="I153" s="139"/>
      <c r="J153" s="139">
        <f t="shared" si="10"/>
        <v>0</v>
      </c>
      <c r="K153" s="136" t="s">
        <v>125</v>
      </c>
      <c r="L153" s="27"/>
      <c r="M153" s="140" t="s">
        <v>1</v>
      </c>
      <c r="N153" s="141" t="s">
        <v>41</v>
      </c>
      <c r="O153" s="142">
        <v>0.21099999999999999</v>
      </c>
      <c r="P153" s="142">
        <f t="shared" si="11"/>
        <v>0.21099999999999999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4" t="s">
        <v>164</v>
      </c>
      <c r="AT153" s="144" t="s">
        <v>121</v>
      </c>
      <c r="AU153" s="144" t="s">
        <v>85</v>
      </c>
      <c r="AY153" s="14" t="s">
        <v>119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4" t="s">
        <v>19</v>
      </c>
      <c r="BK153" s="145">
        <f t="shared" si="19"/>
        <v>0</v>
      </c>
      <c r="BL153" s="14" t="s">
        <v>164</v>
      </c>
      <c r="BM153" s="144" t="s">
        <v>215</v>
      </c>
    </row>
    <row r="154" spans="1:65" s="2" customFormat="1" ht="20.45" customHeight="1">
      <c r="A154" s="26"/>
      <c r="B154" s="133"/>
      <c r="C154" s="134" t="s">
        <v>216</v>
      </c>
      <c r="D154" s="134" t="s">
        <v>121</v>
      </c>
      <c r="E154" s="135" t="s">
        <v>217</v>
      </c>
      <c r="F154" s="136" t="s">
        <v>218</v>
      </c>
      <c r="G154" s="137" t="s">
        <v>169</v>
      </c>
      <c r="H154" s="138">
        <v>6</v>
      </c>
      <c r="I154" s="139"/>
      <c r="J154" s="139">
        <f t="shared" si="10"/>
        <v>0</v>
      </c>
      <c r="K154" s="136" t="s">
        <v>125</v>
      </c>
      <c r="L154" s="27"/>
      <c r="M154" s="140" t="s">
        <v>1</v>
      </c>
      <c r="N154" s="141" t="s">
        <v>41</v>
      </c>
      <c r="O154" s="142">
        <v>0.25900000000000001</v>
      </c>
      <c r="P154" s="142">
        <f t="shared" si="11"/>
        <v>1.554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4" t="s">
        <v>164</v>
      </c>
      <c r="AT154" s="144" t="s">
        <v>121</v>
      </c>
      <c r="AU154" s="144" t="s">
        <v>85</v>
      </c>
      <c r="AY154" s="14" t="s">
        <v>119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4" t="s">
        <v>19</v>
      </c>
      <c r="BK154" s="145">
        <f t="shared" si="19"/>
        <v>0</v>
      </c>
      <c r="BL154" s="14" t="s">
        <v>164</v>
      </c>
      <c r="BM154" s="144" t="s">
        <v>219</v>
      </c>
    </row>
    <row r="155" spans="1:65" s="2" customFormat="1" ht="14.45" customHeight="1">
      <c r="A155" s="26"/>
      <c r="B155" s="133"/>
      <c r="C155" s="134" t="s">
        <v>220</v>
      </c>
      <c r="D155" s="134" t="s">
        <v>121</v>
      </c>
      <c r="E155" s="135" t="s">
        <v>221</v>
      </c>
      <c r="F155" s="136" t="s">
        <v>222</v>
      </c>
      <c r="G155" s="137" t="s">
        <v>169</v>
      </c>
      <c r="H155" s="138">
        <v>1</v>
      </c>
      <c r="I155" s="139"/>
      <c r="J155" s="139">
        <f t="shared" si="10"/>
        <v>0</v>
      </c>
      <c r="K155" s="136" t="s">
        <v>125</v>
      </c>
      <c r="L155" s="27"/>
      <c r="M155" s="140" t="s">
        <v>1</v>
      </c>
      <c r="N155" s="141" t="s">
        <v>41</v>
      </c>
      <c r="O155" s="142">
        <v>0.33100000000000002</v>
      </c>
      <c r="P155" s="142">
        <f t="shared" si="11"/>
        <v>0.33100000000000002</v>
      </c>
      <c r="Q155" s="142">
        <v>0</v>
      </c>
      <c r="R155" s="142">
        <f t="shared" si="12"/>
        <v>0</v>
      </c>
      <c r="S155" s="142">
        <v>1.218E-2</v>
      </c>
      <c r="T155" s="143">
        <f t="shared" si="13"/>
        <v>1.218E-2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4" t="s">
        <v>164</v>
      </c>
      <c r="AT155" s="144" t="s">
        <v>121</v>
      </c>
      <c r="AU155" s="144" t="s">
        <v>85</v>
      </c>
      <c r="AY155" s="14" t="s">
        <v>119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4" t="s">
        <v>19</v>
      </c>
      <c r="BK155" s="145">
        <f t="shared" si="19"/>
        <v>0</v>
      </c>
      <c r="BL155" s="14" t="s">
        <v>164</v>
      </c>
      <c r="BM155" s="144" t="s">
        <v>223</v>
      </c>
    </row>
    <row r="156" spans="1:65" s="2" customFormat="1" ht="22.9" customHeight="1">
      <c r="A156" s="26"/>
      <c r="B156" s="133"/>
      <c r="C156" s="134" t="s">
        <v>224</v>
      </c>
      <c r="D156" s="134" t="s">
        <v>121</v>
      </c>
      <c r="E156" s="135" t="s">
        <v>225</v>
      </c>
      <c r="F156" s="136" t="s">
        <v>226</v>
      </c>
      <c r="G156" s="137" t="s">
        <v>169</v>
      </c>
      <c r="H156" s="138">
        <v>1</v>
      </c>
      <c r="I156" s="139"/>
      <c r="J156" s="139">
        <f t="shared" si="10"/>
        <v>0</v>
      </c>
      <c r="K156" s="136" t="s">
        <v>125</v>
      </c>
      <c r="L156" s="27"/>
      <c r="M156" s="140" t="s">
        <v>1</v>
      </c>
      <c r="N156" s="141" t="s">
        <v>41</v>
      </c>
      <c r="O156" s="142">
        <v>2.54</v>
      </c>
      <c r="P156" s="142">
        <f t="shared" si="11"/>
        <v>2.54</v>
      </c>
      <c r="Q156" s="142">
        <v>5.9500000000000004E-3</v>
      </c>
      <c r="R156" s="142">
        <f t="shared" si="12"/>
        <v>5.9500000000000004E-3</v>
      </c>
      <c r="S156" s="142">
        <v>0</v>
      </c>
      <c r="T156" s="143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4" t="s">
        <v>164</v>
      </c>
      <c r="AT156" s="144" t="s">
        <v>121</v>
      </c>
      <c r="AU156" s="144" t="s">
        <v>85</v>
      </c>
      <c r="AY156" s="14" t="s">
        <v>119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4" t="s">
        <v>19</v>
      </c>
      <c r="BK156" s="145">
        <f t="shared" si="19"/>
        <v>0</v>
      </c>
      <c r="BL156" s="14" t="s">
        <v>164</v>
      </c>
      <c r="BM156" s="144" t="s">
        <v>227</v>
      </c>
    </row>
    <row r="157" spans="1:65" s="2" customFormat="1" ht="14.45" customHeight="1">
      <c r="A157" s="26"/>
      <c r="B157" s="133"/>
      <c r="C157" s="134" t="s">
        <v>228</v>
      </c>
      <c r="D157" s="134" t="s">
        <v>121</v>
      </c>
      <c r="E157" s="135" t="s">
        <v>229</v>
      </c>
      <c r="F157" s="136" t="s">
        <v>230</v>
      </c>
      <c r="G157" s="137" t="s">
        <v>169</v>
      </c>
      <c r="H157" s="138">
        <v>4</v>
      </c>
      <c r="I157" s="139"/>
      <c r="J157" s="139">
        <f t="shared" si="10"/>
        <v>0</v>
      </c>
      <c r="K157" s="136" t="s">
        <v>125</v>
      </c>
      <c r="L157" s="27"/>
      <c r="M157" s="140" t="s">
        <v>1</v>
      </c>
      <c r="N157" s="141" t="s">
        <v>41</v>
      </c>
      <c r="O157" s="142">
        <v>0.31</v>
      </c>
      <c r="P157" s="142">
        <f t="shared" si="11"/>
        <v>1.24</v>
      </c>
      <c r="Q157" s="142">
        <v>0</v>
      </c>
      <c r="R157" s="142">
        <f t="shared" si="12"/>
        <v>0</v>
      </c>
      <c r="S157" s="142">
        <v>3.0999999999999999E-3</v>
      </c>
      <c r="T157" s="143">
        <f t="shared" si="13"/>
        <v>1.24E-2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4" t="s">
        <v>164</v>
      </c>
      <c r="AT157" s="144" t="s">
        <v>121</v>
      </c>
      <c r="AU157" s="144" t="s">
        <v>85</v>
      </c>
      <c r="AY157" s="14" t="s">
        <v>119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4" t="s">
        <v>19</v>
      </c>
      <c r="BK157" s="145">
        <f t="shared" si="19"/>
        <v>0</v>
      </c>
      <c r="BL157" s="14" t="s">
        <v>164</v>
      </c>
      <c r="BM157" s="144" t="s">
        <v>231</v>
      </c>
    </row>
    <row r="158" spans="1:65" s="2" customFormat="1" ht="22.9" customHeight="1">
      <c r="A158" s="26"/>
      <c r="B158" s="133"/>
      <c r="C158" s="134" t="s">
        <v>232</v>
      </c>
      <c r="D158" s="134" t="s">
        <v>121</v>
      </c>
      <c r="E158" s="135" t="s">
        <v>233</v>
      </c>
      <c r="F158" s="136" t="s">
        <v>234</v>
      </c>
      <c r="G158" s="137" t="s">
        <v>169</v>
      </c>
      <c r="H158" s="138">
        <v>3</v>
      </c>
      <c r="I158" s="139"/>
      <c r="J158" s="139">
        <f t="shared" si="10"/>
        <v>0</v>
      </c>
      <c r="K158" s="136" t="s">
        <v>125</v>
      </c>
      <c r="L158" s="27"/>
      <c r="M158" s="140" t="s">
        <v>1</v>
      </c>
      <c r="N158" s="141" t="s">
        <v>41</v>
      </c>
      <c r="O158" s="142">
        <v>0.40300000000000002</v>
      </c>
      <c r="P158" s="142">
        <f t="shared" si="11"/>
        <v>1.2090000000000001</v>
      </c>
      <c r="Q158" s="142">
        <v>0</v>
      </c>
      <c r="R158" s="142">
        <f t="shared" si="12"/>
        <v>0</v>
      </c>
      <c r="S158" s="142">
        <v>2.1129999999999999E-2</v>
      </c>
      <c r="T158" s="143">
        <f t="shared" si="13"/>
        <v>6.3390000000000002E-2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4" t="s">
        <v>126</v>
      </c>
      <c r="AT158" s="144" t="s">
        <v>121</v>
      </c>
      <c r="AU158" s="144" t="s">
        <v>85</v>
      </c>
      <c r="AY158" s="14" t="s">
        <v>119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4" t="s">
        <v>19</v>
      </c>
      <c r="BK158" s="145">
        <f t="shared" si="19"/>
        <v>0</v>
      </c>
      <c r="BL158" s="14" t="s">
        <v>126</v>
      </c>
      <c r="BM158" s="144" t="s">
        <v>235</v>
      </c>
    </row>
    <row r="159" spans="1:65" s="2" customFormat="1" ht="14.45" customHeight="1">
      <c r="A159" s="26"/>
      <c r="B159" s="133"/>
      <c r="C159" s="134" t="s">
        <v>236</v>
      </c>
      <c r="D159" s="134" t="s">
        <v>121</v>
      </c>
      <c r="E159" s="135" t="s">
        <v>237</v>
      </c>
      <c r="F159" s="136" t="s">
        <v>238</v>
      </c>
      <c r="G159" s="137" t="s">
        <v>169</v>
      </c>
      <c r="H159" s="138">
        <v>1</v>
      </c>
      <c r="I159" s="139"/>
      <c r="J159" s="139">
        <f t="shared" si="10"/>
        <v>0</v>
      </c>
      <c r="K159" s="136" t="s">
        <v>125</v>
      </c>
      <c r="L159" s="27"/>
      <c r="M159" s="140" t="s">
        <v>1</v>
      </c>
      <c r="N159" s="141" t="s">
        <v>41</v>
      </c>
      <c r="O159" s="142">
        <v>0.17699999999999999</v>
      </c>
      <c r="P159" s="142">
        <f t="shared" si="11"/>
        <v>0.17699999999999999</v>
      </c>
      <c r="Q159" s="142">
        <v>2.9E-4</v>
      </c>
      <c r="R159" s="142">
        <f t="shared" si="12"/>
        <v>2.9E-4</v>
      </c>
      <c r="S159" s="142">
        <v>0</v>
      </c>
      <c r="T159" s="143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4" t="s">
        <v>164</v>
      </c>
      <c r="AT159" s="144" t="s">
        <v>121</v>
      </c>
      <c r="AU159" s="144" t="s">
        <v>85</v>
      </c>
      <c r="AY159" s="14" t="s">
        <v>119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4" t="s">
        <v>19</v>
      </c>
      <c r="BK159" s="145">
        <f t="shared" si="19"/>
        <v>0</v>
      </c>
      <c r="BL159" s="14" t="s">
        <v>164</v>
      </c>
      <c r="BM159" s="144" t="s">
        <v>239</v>
      </c>
    </row>
    <row r="160" spans="1:65" s="2" customFormat="1" ht="20.45" customHeight="1">
      <c r="A160" s="26"/>
      <c r="B160" s="133"/>
      <c r="C160" s="134" t="s">
        <v>240</v>
      </c>
      <c r="D160" s="134" t="s">
        <v>121</v>
      </c>
      <c r="E160" s="135" t="s">
        <v>241</v>
      </c>
      <c r="F160" s="136" t="s">
        <v>242</v>
      </c>
      <c r="G160" s="137" t="s">
        <v>169</v>
      </c>
      <c r="H160" s="138">
        <v>2</v>
      </c>
      <c r="I160" s="139"/>
      <c r="J160" s="139">
        <f t="shared" si="10"/>
        <v>0</v>
      </c>
      <c r="K160" s="136" t="s">
        <v>125</v>
      </c>
      <c r="L160" s="27"/>
      <c r="M160" s="140" t="s">
        <v>1</v>
      </c>
      <c r="N160" s="141" t="s">
        <v>41</v>
      </c>
      <c r="O160" s="142">
        <v>0.113</v>
      </c>
      <c r="P160" s="142">
        <f t="shared" si="11"/>
        <v>0.22600000000000001</v>
      </c>
      <c r="Q160" s="142">
        <v>5.1000000000000004E-4</v>
      </c>
      <c r="R160" s="142">
        <f t="shared" si="12"/>
        <v>1.0200000000000001E-3</v>
      </c>
      <c r="S160" s="142">
        <v>0</v>
      </c>
      <c r="T160" s="143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4" t="s">
        <v>164</v>
      </c>
      <c r="AT160" s="144" t="s">
        <v>121</v>
      </c>
      <c r="AU160" s="144" t="s">
        <v>85</v>
      </c>
      <c r="AY160" s="14" t="s">
        <v>119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4" t="s">
        <v>19</v>
      </c>
      <c r="BK160" s="145">
        <f t="shared" si="19"/>
        <v>0</v>
      </c>
      <c r="BL160" s="14" t="s">
        <v>164</v>
      </c>
      <c r="BM160" s="144" t="s">
        <v>243</v>
      </c>
    </row>
    <row r="161" spans="1:65" s="2" customFormat="1" ht="14.45" customHeight="1">
      <c r="A161" s="26"/>
      <c r="B161" s="133"/>
      <c r="C161" s="134" t="s">
        <v>244</v>
      </c>
      <c r="D161" s="134" t="s">
        <v>121</v>
      </c>
      <c r="E161" s="135" t="s">
        <v>245</v>
      </c>
      <c r="F161" s="136" t="s">
        <v>246</v>
      </c>
      <c r="G161" s="137" t="s">
        <v>169</v>
      </c>
      <c r="H161" s="138">
        <v>2</v>
      </c>
      <c r="I161" s="139"/>
      <c r="J161" s="139">
        <f t="shared" si="10"/>
        <v>0</v>
      </c>
      <c r="K161" s="136" t="s">
        <v>125</v>
      </c>
      <c r="L161" s="27"/>
      <c r="M161" s="140" t="s">
        <v>1</v>
      </c>
      <c r="N161" s="141" t="s">
        <v>41</v>
      </c>
      <c r="O161" s="142">
        <v>0.113</v>
      </c>
      <c r="P161" s="142">
        <f t="shared" si="11"/>
        <v>0.22600000000000001</v>
      </c>
      <c r="Q161" s="142">
        <v>1.7000000000000001E-4</v>
      </c>
      <c r="R161" s="142">
        <f t="shared" si="12"/>
        <v>3.4000000000000002E-4</v>
      </c>
      <c r="S161" s="142">
        <v>0</v>
      </c>
      <c r="T161" s="143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4" t="s">
        <v>164</v>
      </c>
      <c r="AT161" s="144" t="s">
        <v>121</v>
      </c>
      <c r="AU161" s="144" t="s">
        <v>85</v>
      </c>
      <c r="AY161" s="14" t="s">
        <v>119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4" t="s">
        <v>19</v>
      </c>
      <c r="BK161" s="145">
        <f t="shared" si="19"/>
        <v>0</v>
      </c>
      <c r="BL161" s="14" t="s">
        <v>164</v>
      </c>
      <c r="BM161" s="144" t="s">
        <v>247</v>
      </c>
    </row>
    <row r="162" spans="1:65" s="2" customFormat="1" ht="14.45" customHeight="1">
      <c r="A162" s="26"/>
      <c r="B162" s="133"/>
      <c r="C162" s="134" t="s">
        <v>248</v>
      </c>
      <c r="D162" s="146" t="s">
        <v>121</v>
      </c>
      <c r="E162" s="135" t="s">
        <v>249</v>
      </c>
      <c r="F162" s="136" t="s">
        <v>250</v>
      </c>
      <c r="G162" s="137" t="s">
        <v>1</v>
      </c>
      <c r="H162" s="138">
        <v>1</v>
      </c>
      <c r="I162" s="139"/>
      <c r="J162" s="139">
        <f t="shared" si="10"/>
        <v>0</v>
      </c>
      <c r="K162" s="136" t="s">
        <v>1</v>
      </c>
      <c r="L162" s="27"/>
      <c r="M162" s="140" t="s">
        <v>1</v>
      </c>
      <c r="N162" s="141" t="s">
        <v>41</v>
      </c>
      <c r="O162" s="142">
        <v>0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4" t="s">
        <v>164</v>
      </c>
      <c r="AT162" s="144" t="s">
        <v>121</v>
      </c>
      <c r="AU162" s="144" t="s">
        <v>85</v>
      </c>
      <c r="AY162" s="14" t="s">
        <v>119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4" t="s">
        <v>19</v>
      </c>
      <c r="BK162" s="145">
        <f t="shared" si="19"/>
        <v>0</v>
      </c>
      <c r="BL162" s="14" t="s">
        <v>164</v>
      </c>
      <c r="BM162" s="144" t="s">
        <v>251</v>
      </c>
    </row>
    <row r="163" spans="1:65" s="2" customFormat="1" ht="20.45" customHeight="1">
      <c r="A163" s="26"/>
      <c r="B163" s="133"/>
      <c r="C163" s="134" t="s">
        <v>252</v>
      </c>
      <c r="D163" s="134" t="s">
        <v>121</v>
      </c>
      <c r="E163" s="135" t="s">
        <v>253</v>
      </c>
      <c r="F163" s="136" t="s">
        <v>254</v>
      </c>
      <c r="G163" s="137" t="s">
        <v>163</v>
      </c>
      <c r="H163" s="138">
        <v>18</v>
      </c>
      <c r="I163" s="139"/>
      <c r="J163" s="139">
        <f t="shared" si="10"/>
        <v>0</v>
      </c>
      <c r="K163" s="136" t="s">
        <v>125</v>
      </c>
      <c r="L163" s="27"/>
      <c r="M163" s="140" t="s">
        <v>1</v>
      </c>
      <c r="N163" s="141" t="s">
        <v>41</v>
      </c>
      <c r="O163" s="142">
        <v>4.8000000000000001E-2</v>
      </c>
      <c r="P163" s="142">
        <f t="shared" si="11"/>
        <v>0.86399999999999999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4" t="s">
        <v>164</v>
      </c>
      <c r="AT163" s="144" t="s">
        <v>121</v>
      </c>
      <c r="AU163" s="144" t="s">
        <v>85</v>
      </c>
      <c r="AY163" s="14" t="s">
        <v>119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4" t="s">
        <v>19</v>
      </c>
      <c r="BK163" s="145">
        <f t="shared" si="19"/>
        <v>0</v>
      </c>
      <c r="BL163" s="14" t="s">
        <v>164</v>
      </c>
      <c r="BM163" s="144" t="s">
        <v>255</v>
      </c>
    </row>
    <row r="164" spans="1:65" s="2" customFormat="1" ht="20.45" customHeight="1">
      <c r="A164" s="26"/>
      <c r="B164" s="133"/>
      <c r="C164" s="134" t="s">
        <v>256</v>
      </c>
      <c r="D164" s="134" t="s">
        <v>121</v>
      </c>
      <c r="E164" s="135" t="s">
        <v>257</v>
      </c>
      <c r="F164" s="136" t="s">
        <v>258</v>
      </c>
      <c r="G164" s="137" t="s">
        <v>163</v>
      </c>
      <c r="H164" s="138">
        <v>5</v>
      </c>
      <c r="I164" s="139"/>
      <c r="J164" s="139">
        <f t="shared" si="10"/>
        <v>0</v>
      </c>
      <c r="K164" s="136" t="s">
        <v>125</v>
      </c>
      <c r="L164" s="27"/>
      <c r="M164" s="140" t="s">
        <v>1</v>
      </c>
      <c r="N164" s="141" t="s">
        <v>41</v>
      </c>
      <c r="O164" s="142">
        <v>5.8999999999999997E-2</v>
      </c>
      <c r="P164" s="142">
        <f t="shared" si="11"/>
        <v>0.29499999999999998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4" t="s">
        <v>164</v>
      </c>
      <c r="AT164" s="144" t="s">
        <v>121</v>
      </c>
      <c r="AU164" s="144" t="s">
        <v>85</v>
      </c>
      <c r="AY164" s="14" t="s">
        <v>119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4" t="s">
        <v>19</v>
      </c>
      <c r="BK164" s="145">
        <f t="shared" si="19"/>
        <v>0</v>
      </c>
      <c r="BL164" s="14" t="s">
        <v>164</v>
      </c>
      <c r="BM164" s="144" t="s">
        <v>259</v>
      </c>
    </row>
    <row r="165" spans="1:65" s="2" customFormat="1" ht="20.45" customHeight="1">
      <c r="A165" s="26"/>
      <c r="B165" s="133"/>
      <c r="C165" s="134" t="s">
        <v>260</v>
      </c>
      <c r="D165" s="146" t="s">
        <v>121</v>
      </c>
      <c r="E165" s="135" t="s">
        <v>261</v>
      </c>
      <c r="F165" s="136" t="s">
        <v>262</v>
      </c>
      <c r="G165" s="137" t="s">
        <v>163</v>
      </c>
      <c r="H165" s="138">
        <v>28</v>
      </c>
      <c r="I165" s="139"/>
      <c r="J165" s="139">
        <f t="shared" si="10"/>
        <v>0</v>
      </c>
      <c r="K165" s="136" t="s">
        <v>263</v>
      </c>
      <c r="L165" s="27"/>
      <c r="M165" s="140" t="s">
        <v>1</v>
      </c>
      <c r="N165" s="141" t="s">
        <v>41</v>
      </c>
      <c r="O165" s="142">
        <v>5.8999999999999997E-2</v>
      </c>
      <c r="P165" s="142">
        <f t="shared" si="11"/>
        <v>1.6519999999999999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4" t="s">
        <v>164</v>
      </c>
      <c r="AT165" s="144" t="s">
        <v>121</v>
      </c>
      <c r="AU165" s="144" t="s">
        <v>85</v>
      </c>
      <c r="AY165" s="14" t="s">
        <v>119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4" t="s">
        <v>19</v>
      </c>
      <c r="BK165" s="145">
        <f t="shared" si="19"/>
        <v>0</v>
      </c>
      <c r="BL165" s="14" t="s">
        <v>164</v>
      </c>
      <c r="BM165" s="144" t="s">
        <v>264</v>
      </c>
    </row>
    <row r="166" spans="1:65" s="2" customFormat="1" ht="14.45" customHeight="1">
      <c r="A166" s="26"/>
      <c r="B166" s="133"/>
      <c r="C166" s="134" t="s">
        <v>265</v>
      </c>
      <c r="D166" s="134" t="s">
        <v>121</v>
      </c>
      <c r="E166" s="135" t="s">
        <v>266</v>
      </c>
      <c r="F166" s="136" t="s">
        <v>267</v>
      </c>
      <c r="G166" s="137" t="s">
        <v>169</v>
      </c>
      <c r="H166" s="138">
        <v>2</v>
      </c>
      <c r="I166" s="139"/>
      <c r="J166" s="139">
        <f t="shared" si="10"/>
        <v>0</v>
      </c>
      <c r="K166" s="136" t="s">
        <v>125</v>
      </c>
      <c r="L166" s="27"/>
      <c r="M166" s="140" t="s">
        <v>1</v>
      </c>
      <c r="N166" s="141" t="s">
        <v>41</v>
      </c>
      <c r="O166" s="142">
        <v>0.20699999999999999</v>
      </c>
      <c r="P166" s="142">
        <f t="shared" si="11"/>
        <v>0.41399999999999998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4" t="s">
        <v>164</v>
      </c>
      <c r="AT166" s="144" t="s">
        <v>121</v>
      </c>
      <c r="AU166" s="144" t="s">
        <v>85</v>
      </c>
      <c r="AY166" s="14" t="s">
        <v>119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4" t="s">
        <v>19</v>
      </c>
      <c r="BK166" s="145">
        <f t="shared" si="19"/>
        <v>0</v>
      </c>
      <c r="BL166" s="14" t="s">
        <v>164</v>
      </c>
      <c r="BM166" s="144" t="s">
        <v>268</v>
      </c>
    </row>
    <row r="167" spans="1:65" s="2" customFormat="1" ht="22.9" customHeight="1">
      <c r="A167" s="26"/>
      <c r="B167" s="133"/>
      <c r="C167" s="134" t="s">
        <v>269</v>
      </c>
      <c r="D167" s="134" t="s">
        <v>121</v>
      </c>
      <c r="E167" s="135" t="s">
        <v>270</v>
      </c>
      <c r="F167" s="136" t="s">
        <v>271</v>
      </c>
      <c r="G167" s="137" t="s">
        <v>272</v>
      </c>
      <c r="H167" s="138">
        <v>613.90800000000002</v>
      </c>
      <c r="I167" s="139"/>
      <c r="J167" s="139">
        <f t="shared" si="10"/>
        <v>0</v>
      </c>
      <c r="K167" s="136" t="s">
        <v>125</v>
      </c>
      <c r="L167" s="27"/>
      <c r="M167" s="140" t="s">
        <v>1</v>
      </c>
      <c r="N167" s="141" t="s">
        <v>41</v>
      </c>
      <c r="O167" s="142">
        <v>0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4" t="s">
        <v>164</v>
      </c>
      <c r="AT167" s="144" t="s">
        <v>121</v>
      </c>
      <c r="AU167" s="144" t="s">
        <v>85</v>
      </c>
      <c r="AY167" s="14" t="s">
        <v>119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4" t="s">
        <v>19</v>
      </c>
      <c r="BK167" s="145">
        <f t="shared" si="19"/>
        <v>0</v>
      </c>
      <c r="BL167" s="14" t="s">
        <v>164</v>
      </c>
      <c r="BM167" s="144" t="s">
        <v>273</v>
      </c>
    </row>
    <row r="168" spans="1:65" s="12" customFormat="1" ht="22.9" customHeight="1">
      <c r="B168" s="121"/>
      <c r="D168" s="122" t="s">
        <v>75</v>
      </c>
      <c r="E168" s="131" t="s">
        <v>274</v>
      </c>
      <c r="F168" s="131" t="s">
        <v>275</v>
      </c>
      <c r="J168" s="132">
        <f>BK168</f>
        <v>0</v>
      </c>
      <c r="L168" s="121"/>
      <c r="M168" s="125"/>
      <c r="N168" s="126"/>
      <c r="O168" s="126"/>
      <c r="P168" s="127">
        <f>SUM(P169:P196)</f>
        <v>131.22</v>
      </c>
      <c r="Q168" s="126"/>
      <c r="R168" s="127">
        <f>SUM(R169:R196)</f>
        <v>0.21796999999999997</v>
      </c>
      <c r="S168" s="126"/>
      <c r="T168" s="128">
        <f>SUM(T169:T196)</f>
        <v>9.2859999999999998E-2</v>
      </c>
      <c r="AR168" s="122" t="s">
        <v>85</v>
      </c>
      <c r="AT168" s="129" t="s">
        <v>75</v>
      </c>
      <c r="AU168" s="129" t="s">
        <v>19</v>
      </c>
      <c r="AY168" s="122" t="s">
        <v>119</v>
      </c>
      <c r="BK168" s="130">
        <f>SUM(BK169:BK196)</f>
        <v>0</v>
      </c>
    </row>
    <row r="169" spans="1:65" s="2" customFormat="1" ht="22.9" customHeight="1">
      <c r="A169" s="26"/>
      <c r="B169" s="133"/>
      <c r="C169" s="134" t="s">
        <v>276</v>
      </c>
      <c r="D169" s="134" t="s">
        <v>121</v>
      </c>
      <c r="E169" s="135" t="s">
        <v>277</v>
      </c>
      <c r="F169" s="136" t="s">
        <v>278</v>
      </c>
      <c r="G169" s="137" t="s">
        <v>163</v>
      </c>
      <c r="H169" s="138">
        <v>35</v>
      </c>
      <c r="I169" s="139"/>
      <c r="J169" s="139">
        <f t="shared" ref="J169:J196" si="20">ROUND(I169*H169,2)</f>
        <v>0</v>
      </c>
      <c r="K169" s="136" t="s">
        <v>125</v>
      </c>
      <c r="L169" s="27"/>
      <c r="M169" s="140" t="s">
        <v>1</v>
      </c>
      <c r="N169" s="141" t="s">
        <v>41</v>
      </c>
      <c r="O169" s="142">
        <v>0.17299999999999999</v>
      </c>
      <c r="P169" s="142">
        <f t="shared" ref="P169:P196" si="21">O169*H169</f>
        <v>6.0549999999999997</v>
      </c>
      <c r="Q169" s="142">
        <v>0</v>
      </c>
      <c r="R169" s="142">
        <f t="shared" ref="R169:R196" si="22">Q169*H169</f>
        <v>0</v>
      </c>
      <c r="S169" s="142">
        <v>2.1299999999999999E-3</v>
      </c>
      <c r="T169" s="143">
        <f t="shared" ref="T169:T196" si="23">S169*H169</f>
        <v>7.4550000000000005E-2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4" t="s">
        <v>164</v>
      </c>
      <c r="AT169" s="144" t="s">
        <v>121</v>
      </c>
      <c r="AU169" s="144" t="s">
        <v>85</v>
      </c>
      <c r="AY169" s="14" t="s">
        <v>119</v>
      </c>
      <c r="BE169" s="145">
        <f t="shared" ref="BE169:BE196" si="24">IF(N169="základní",J169,0)</f>
        <v>0</v>
      </c>
      <c r="BF169" s="145">
        <f t="shared" ref="BF169:BF196" si="25">IF(N169="snížená",J169,0)</f>
        <v>0</v>
      </c>
      <c r="BG169" s="145">
        <f t="shared" ref="BG169:BG196" si="26">IF(N169="zákl. přenesená",J169,0)</f>
        <v>0</v>
      </c>
      <c r="BH169" s="145">
        <f t="shared" ref="BH169:BH196" si="27">IF(N169="sníž. přenesená",J169,0)</f>
        <v>0</v>
      </c>
      <c r="BI169" s="145">
        <f t="shared" ref="BI169:BI196" si="28">IF(N169="nulová",J169,0)</f>
        <v>0</v>
      </c>
      <c r="BJ169" s="14" t="s">
        <v>19</v>
      </c>
      <c r="BK169" s="145">
        <f t="shared" ref="BK169:BK196" si="29">ROUND(I169*H169,2)</f>
        <v>0</v>
      </c>
      <c r="BL169" s="14" t="s">
        <v>164</v>
      </c>
      <c r="BM169" s="144" t="s">
        <v>279</v>
      </c>
    </row>
    <row r="170" spans="1:65" s="2" customFormat="1" ht="22.9" customHeight="1">
      <c r="A170" s="26"/>
      <c r="B170" s="133"/>
      <c r="C170" s="134" t="s">
        <v>280</v>
      </c>
      <c r="D170" s="134" t="s">
        <v>121</v>
      </c>
      <c r="E170" s="135" t="s">
        <v>281</v>
      </c>
      <c r="F170" s="136" t="s">
        <v>282</v>
      </c>
      <c r="G170" s="137" t="s">
        <v>163</v>
      </c>
      <c r="H170" s="138">
        <v>45</v>
      </c>
      <c r="I170" s="139"/>
      <c r="J170" s="139">
        <f t="shared" si="20"/>
        <v>0</v>
      </c>
      <c r="K170" s="136" t="s">
        <v>125</v>
      </c>
      <c r="L170" s="27"/>
      <c r="M170" s="140" t="s">
        <v>1</v>
      </c>
      <c r="N170" s="141" t="s">
        <v>41</v>
      </c>
      <c r="O170" s="142">
        <v>0.52900000000000003</v>
      </c>
      <c r="P170" s="142">
        <f t="shared" si="21"/>
        <v>23.805</v>
      </c>
      <c r="Q170" s="142">
        <v>9.7999999999999997E-4</v>
      </c>
      <c r="R170" s="142">
        <f t="shared" si="22"/>
        <v>4.41E-2</v>
      </c>
      <c r="S170" s="142">
        <v>0</v>
      </c>
      <c r="T170" s="143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4" t="s">
        <v>164</v>
      </c>
      <c r="AT170" s="144" t="s">
        <v>121</v>
      </c>
      <c r="AU170" s="144" t="s">
        <v>85</v>
      </c>
      <c r="AY170" s="14" t="s">
        <v>119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4" t="s">
        <v>19</v>
      </c>
      <c r="BK170" s="145">
        <f t="shared" si="29"/>
        <v>0</v>
      </c>
      <c r="BL170" s="14" t="s">
        <v>164</v>
      </c>
      <c r="BM170" s="144" t="s">
        <v>283</v>
      </c>
    </row>
    <row r="171" spans="1:65" s="2" customFormat="1" ht="14.45" customHeight="1">
      <c r="A171" s="26"/>
      <c r="B171" s="133"/>
      <c r="C171" s="134" t="s">
        <v>284</v>
      </c>
      <c r="D171" s="146" t="s">
        <v>121</v>
      </c>
      <c r="E171" s="135" t="s">
        <v>285</v>
      </c>
      <c r="F171" s="136" t="s">
        <v>286</v>
      </c>
      <c r="G171" s="137" t="s">
        <v>287</v>
      </c>
      <c r="H171" s="138">
        <v>21</v>
      </c>
      <c r="I171" s="139"/>
      <c r="J171" s="139">
        <f t="shared" si="20"/>
        <v>0</v>
      </c>
      <c r="K171" s="136" t="s">
        <v>1</v>
      </c>
      <c r="L171" s="27"/>
      <c r="M171" s="140" t="s">
        <v>1</v>
      </c>
      <c r="N171" s="141" t="s">
        <v>41</v>
      </c>
      <c r="O171" s="142">
        <v>0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4" t="s">
        <v>164</v>
      </c>
      <c r="AT171" s="144" t="s">
        <v>121</v>
      </c>
      <c r="AU171" s="144" t="s">
        <v>85</v>
      </c>
      <c r="AY171" s="14" t="s">
        <v>119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4" t="s">
        <v>19</v>
      </c>
      <c r="BK171" s="145">
        <f t="shared" si="29"/>
        <v>0</v>
      </c>
      <c r="BL171" s="14" t="s">
        <v>164</v>
      </c>
      <c r="BM171" s="144" t="s">
        <v>288</v>
      </c>
    </row>
    <row r="172" spans="1:65" s="2" customFormat="1" ht="22.9" customHeight="1">
      <c r="A172" s="26"/>
      <c r="B172" s="133"/>
      <c r="C172" s="134" t="s">
        <v>289</v>
      </c>
      <c r="D172" s="134" t="s">
        <v>121</v>
      </c>
      <c r="E172" s="135" t="s">
        <v>290</v>
      </c>
      <c r="F172" s="136" t="s">
        <v>291</v>
      </c>
      <c r="G172" s="137" t="s">
        <v>163</v>
      </c>
      <c r="H172" s="138">
        <v>51</v>
      </c>
      <c r="I172" s="139"/>
      <c r="J172" s="139">
        <f t="shared" si="20"/>
        <v>0</v>
      </c>
      <c r="K172" s="136" t="s">
        <v>125</v>
      </c>
      <c r="L172" s="27"/>
      <c r="M172" s="140" t="s">
        <v>1</v>
      </c>
      <c r="N172" s="141" t="s">
        <v>41</v>
      </c>
      <c r="O172" s="142">
        <v>0.61599999999999999</v>
      </c>
      <c r="P172" s="142">
        <f t="shared" si="21"/>
        <v>31.416</v>
      </c>
      <c r="Q172" s="142">
        <v>1.2600000000000001E-3</v>
      </c>
      <c r="R172" s="142">
        <f t="shared" si="22"/>
        <v>6.4259999999999998E-2</v>
      </c>
      <c r="S172" s="142">
        <v>0</v>
      </c>
      <c r="T172" s="143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4" t="s">
        <v>164</v>
      </c>
      <c r="AT172" s="144" t="s">
        <v>121</v>
      </c>
      <c r="AU172" s="144" t="s">
        <v>85</v>
      </c>
      <c r="AY172" s="14" t="s">
        <v>119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4" t="s">
        <v>19</v>
      </c>
      <c r="BK172" s="145">
        <f t="shared" si="29"/>
        <v>0</v>
      </c>
      <c r="BL172" s="14" t="s">
        <v>164</v>
      </c>
      <c r="BM172" s="144" t="s">
        <v>292</v>
      </c>
    </row>
    <row r="173" spans="1:65" s="2" customFormat="1" ht="22.9" customHeight="1">
      <c r="A173" s="26"/>
      <c r="B173" s="133"/>
      <c r="C173" s="134" t="s">
        <v>293</v>
      </c>
      <c r="D173" s="134" t="s">
        <v>121</v>
      </c>
      <c r="E173" s="135" t="s">
        <v>294</v>
      </c>
      <c r="F173" s="136" t="s">
        <v>295</v>
      </c>
      <c r="G173" s="137" t="s">
        <v>163</v>
      </c>
      <c r="H173" s="138">
        <v>40</v>
      </c>
      <c r="I173" s="139"/>
      <c r="J173" s="139">
        <f t="shared" si="20"/>
        <v>0</v>
      </c>
      <c r="K173" s="136" t="s">
        <v>125</v>
      </c>
      <c r="L173" s="27"/>
      <c r="M173" s="140" t="s">
        <v>1</v>
      </c>
      <c r="N173" s="141" t="s">
        <v>41</v>
      </c>
      <c r="O173" s="142">
        <v>0.69599999999999995</v>
      </c>
      <c r="P173" s="142">
        <f t="shared" si="21"/>
        <v>27.839999999999996</v>
      </c>
      <c r="Q173" s="142">
        <v>1.5299999999999999E-3</v>
      </c>
      <c r="R173" s="142">
        <f t="shared" si="22"/>
        <v>6.1199999999999997E-2</v>
      </c>
      <c r="S173" s="142">
        <v>0</v>
      </c>
      <c r="T173" s="143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4" t="s">
        <v>164</v>
      </c>
      <c r="AT173" s="144" t="s">
        <v>121</v>
      </c>
      <c r="AU173" s="144" t="s">
        <v>85</v>
      </c>
      <c r="AY173" s="14" t="s">
        <v>119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4" t="s">
        <v>19</v>
      </c>
      <c r="BK173" s="145">
        <f t="shared" si="29"/>
        <v>0</v>
      </c>
      <c r="BL173" s="14" t="s">
        <v>164</v>
      </c>
      <c r="BM173" s="144" t="s">
        <v>296</v>
      </c>
    </row>
    <row r="174" spans="1:65" s="2" customFormat="1" ht="14.45" customHeight="1">
      <c r="A174" s="26"/>
      <c r="B174" s="133"/>
      <c r="C174" s="134" t="s">
        <v>297</v>
      </c>
      <c r="D174" s="146" t="s">
        <v>121</v>
      </c>
      <c r="E174" s="135" t="s">
        <v>298</v>
      </c>
      <c r="F174" s="136" t="s">
        <v>299</v>
      </c>
      <c r="G174" s="137" t="s">
        <v>163</v>
      </c>
      <c r="H174" s="138">
        <v>16</v>
      </c>
      <c r="I174" s="139"/>
      <c r="J174" s="139">
        <f t="shared" si="20"/>
        <v>0</v>
      </c>
      <c r="K174" s="136" t="s">
        <v>1</v>
      </c>
      <c r="L174" s="27"/>
      <c r="M174" s="140" t="s">
        <v>1</v>
      </c>
      <c r="N174" s="141" t="s">
        <v>41</v>
      </c>
      <c r="O174" s="142">
        <v>0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4" t="s">
        <v>164</v>
      </c>
      <c r="AT174" s="144" t="s">
        <v>121</v>
      </c>
      <c r="AU174" s="144" t="s">
        <v>85</v>
      </c>
      <c r="AY174" s="14" t="s">
        <v>119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4" t="s">
        <v>19</v>
      </c>
      <c r="BK174" s="145">
        <f t="shared" si="29"/>
        <v>0</v>
      </c>
      <c r="BL174" s="14" t="s">
        <v>164</v>
      </c>
      <c r="BM174" s="144" t="s">
        <v>300</v>
      </c>
    </row>
    <row r="175" spans="1:65" s="2" customFormat="1" ht="30.95" customHeight="1">
      <c r="A175" s="26"/>
      <c r="B175" s="133"/>
      <c r="C175" s="134" t="s">
        <v>301</v>
      </c>
      <c r="D175" s="134" t="s">
        <v>121</v>
      </c>
      <c r="E175" s="135" t="s">
        <v>302</v>
      </c>
      <c r="F175" s="136" t="s">
        <v>303</v>
      </c>
      <c r="G175" s="137" t="s">
        <v>163</v>
      </c>
      <c r="H175" s="138">
        <v>5</v>
      </c>
      <c r="I175" s="139"/>
      <c r="J175" s="139">
        <f t="shared" si="20"/>
        <v>0</v>
      </c>
      <c r="K175" s="136" t="s">
        <v>125</v>
      </c>
      <c r="L175" s="27"/>
      <c r="M175" s="140" t="s">
        <v>1</v>
      </c>
      <c r="N175" s="141" t="s">
        <v>41</v>
      </c>
      <c r="O175" s="142">
        <v>0.10299999999999999</v>
      </c>
      <c r="P175" s="142">
        <f t="shared" si="21"/>
        <v>0.51500000000000001</v>
      </c>
      <c r="Q175" s="142">
        <v>6.9999999999999994E-5</v>
      </c>
      <c r="R175" s="142">
        <f t="shared" si="22"/>
        <v>3.4999999999999994E-4</v>
      </c>
      <c r="S175" s="142">
        <v>0</v>
      </c>
      <c r="T175" s="143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4" t="s">
        <v>164</v>
      </c>
      <c r="AT175" s="144" t="s">
        <v>121</v>
      </c>
      <c r="AU175" s="144" t="s">
        <v>85</v>
      </c>
      <c r="AY175" s="14" t="s">
        <v>119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4" t="s">
        <v>19</v>
      </c>
      <c r="BK175" s="145">
        <f t="shared" si="29"/>
        <v>0</v>
      </c>
      <c r="BL175" s="14" t="s">
        <v>164</v>
      </c>
      <c r="BM175" s="144" t="s">
        <v>304</v>
      </c>
    </row>
    <row r="176" spans="1:65" s="2" customFormat="1" ht="30.95" customHeight="1">
      <c r="A176" s="26"/>
      <c r="B176" s="133"/>
      <c r="C176" s="134" t="s">
        <v>305</v>
      </c>
      <c r="D176" s="134" t="s">
        <v>121</v>
      </c>
      <c r="E176" s="135" t="s">
        <v>306</v>
      </c>
      <c r="F176" s="136" t="s">
        <v>307</v>
      </c>
      <c r="G176" s="137" t="s">
        <v>163</v>
      </c>
      <c r="H176" s="138">
        <v>5</v>
      </c>
      <c r="I176" s="139"/>
      <c r="J176" s="139">
        <f t="shared" si="20"/>
        <v>0</v>
      </c>
      <c r="K176" s="136" t="s">
        <v>125</v>
      </c>
      <c r="L176" s="27"/>
      <c r="M176" s="140" t="s">
        <v>1</v>
      </c>
      <c r="N176" s="141" t="s">
        <v>41</v>
      </c>
      <c r="O176" s="142">
        <v>0.10299999999999999</v>
      </c>
      <c r="P176" s="142">
        <f t="shared" si="21"/>
        <v>0.51500000000000001</v>
      </c>
      <c r="Q176" s="142">
        <v>8.0000000000000007E-5</v>
      </c>
      <c r="R176" s="142">
        <f t="shared" si="22"/>
        <v>4.0000000000000002E-4</v>
      </c>
      <c r="S176" s="142">
        <v>0</v>
      </c>
      <c r="T176" s="143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4" t="s">
        <v>164</v>
      </c>
      <c r="AT176" s="144" t="s">
        <v>121</v>
      </c>
      <c r="AU176" s="144" t="s">
        <v>85</v>
      </c>
      <c r="AY176" s="14" t="s">
        <v>119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4" t="s">
        <v>19</v>
      </c>
      <c r="BK176" s="145">
        <f t="shared" si="29"/>
        <v>0</v>
      </c>
      <c r="BL176" s="14" t="s">
        <v>164</v>
      </c>
      <c r="BM176" s="144" t="s">
        <v>308</v>
      </c>
    </row>
    <row r="177" spans="1:65" s="2" customFormat="1" ht="30.95" customHeight="1">
      <c r="A177" s="26"/>
      <c r="B177" s="133"/>
      <c r="C177" s="134" t="s">
        <v>309</v>
      </c>
      <c r="D177" s="134" t="s">
        <v>121</v>
      </c>
      <c r="E177" s="135" t="s">
        <v>310</v>
      </c>
      <c r="F177" s="136" t="s">
        <v>311</v>
      </c>
      <c r="G177" s="137" t="s">
        <v>163</v>
      </c>
      <c r="H177" s="138">
        <v>51</v>
      </c>
      <c r="I177" s="139"/>
      <c r="J177" s="139">
        <f t="shared" si="20"/>
        <v>0</v>
      </c>
      <c r="K177" s="136" t="s">
        <v>125</v>
      </c>
      <c r="L177" s="27"/>
      <c r="M177" s="140" t="s">
        <v>1</v>
      </c>
      <c r="N177" s="141" t="s">
        <v>41</v>
      </c>
      <c r="O177" s="142">
        <v>0.106</v>
      </c>
      <c r="P177" s="142">
        <f t="shared" si="21"/>
        <v>5.4059999999999997</v>
      </c>
      <c r="Q177" s="142">
        <v>6.9999999999999994E-5</v>
      </c>
      <c r="R177" s="142">
        <f t="shared" si="22"/>
        <v>3.5699999999999998E-3</v>
      </c>
      <c r="S177" s="142">
        <v>0</v>
      </c>
      <c r="T177" s="143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4" t="s">
        <v>164</v>
      </c>
      <c r="AT177" s="144" t="s">
        <v>121</v>
      </c>
      <c r="AU177" s="144" t="s">
        <v>85</v>
      </c>
      <c r="AY177" s="14" t="s">
        <v>119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4" t="s">
        <v>19</v>
      </c>
      <c r="BK177" s="145">
        <f t="shared" si="29"/>
        <v>0</v>
      </c>
      <c r="BL177" s="14" t="s">
        <v>164</v>
      </c>
      <c r="BM177" s="144" t="s">
        <v>312</v>
      </c>
    </row>
    <row r="178" spans="1:65" s="2" customFormat="1" ht="30.95" customHeight="1">
      <c r="A178" s="26"/>
      <c r="B178" s="133"/>
      <c r="C178" s="134" t="s">
        <v>313</v>
      </c>
      <c r="D178" s="134" t="s">
        <v>121</v>
      </c>
      <c r="E178" s="135" t="s">
        <v>314</v>
      </c>
      <c r="F178" s="136" t="s">
        <v>315</v>
      </c>
      <c r="G178" s="137" t="s">
        <v>163</v>
      </c>
      <c r="H178" s="138">
        <v>33</v>
      </c>
      <c r="I178" s="139"/>
      <c r="J178" s="139">
        <f t="shared" si="20"/>
        <v>0</v>
      </c>
      <c r="K178" s="136" t="s">
        <v>125</v>
      </c>
      <c r="L178" s="27"/>
      <c r="M178" s="140" t="s">
        <v>1</v>
      </c>
      <c r="N178" s="141" t="s">
        <v>41</v>
      </c>
      <c r="O178" s="142">
        <v>0.106</v>
      </c>
      <c r="P178" s="142">
        <f t="shared" si="21"/>
        <v>3.4979999999999998</v>
      </c>
      <c r="Q178" s="142">
        <v>9.0000000000000006E-5</v>
      </c>
      <c r="R178" s="142">
        <f t="shared" si="22"/>
        <v>2.97E-3</v>
      </c>
      <c r="S178" s="142">
        <v>0</v>
      </c>
      <c r="T178" s="143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4" t="s">
        <v>164</v>
      </c>
      <c r="AT178" s="144" t="s">
        <v>121</v>
      </c>
      <c r="AU178" s="144" t="s">
        <v>85</v>
      </c>
      <c r="AY178" s="14" t="s">
        <v>119</v>
      </c>
      <c r="BE178" s="145">
        <f t="shared" si="24"/>
        <v>0</v>
      </c>
      <c r="BF178" s="145">
        <f t="shared" si="25"/>
        <v>0</v>
      </c>
      <c r="BG178" s="145">
        <f t="shared" si="26"/>
        <v>0</v>
      </c>
      <c r="BH178" s="145">
        <f t="shared" si="27"/>
        <v>0</v>
      </c>
      <c r="BI178" s="145">
        <f t="shared" si="28"/>
        <v>0</v>
      </c>
      <c r="BJ178" s="14" t="s">
        <v>19</v>
      </c>
      <c r="BK178" s="145">
        <f t="shared" si="29"/>
        <v>0</v>
      </c>
      <c r="BL178" s="14" t="s">
        <v>164</v>
      </c>
      <c r="BM178" s="144" t="s">
        <v>316</v>
      </c>
    </row>
    <row r="179" spans="1:65" s="2" customFormat="1" ht="30.95" customHeight="1">
      <c r="A179" s="26"/>
      <c r="B179" s="133"/>
      <c r="C179" s="134" t="s">
        <v>317</v>
      </c>
      <c r="D179" s="134" t="s">
        <v>121</v>
      </c>
      <c r="E179" s="135" t="s">
        <v>318</v>
      </c>
      <c r="F179" s="136" t="s">
        <v>319</v>
      </c>
      <c r="G179" s="137" t="s">
        <v>163</v>
      </c>
      <c r="H179" s="138">
        <v>20</v>
      </c>
      <c r="I179" s="139"/>
      <c r="J179" s="139">
        <f t="shared" si="20"/>
        <v>0</v>
      </c>
      <c r="K179" s="136" t="s">
        <v>125</v>
      </c>
      <c r="L179" s="27"/>
      <c r="M179" s="140" t="s">
        <v>1</v>
      </c>
      <c r="N179" s="141" t="s">
        <v>41</v>
      </c>
      <c r="O179" s="142">
        <v>0.113</v>
      </c>
      <c r="P179" s="142">
        <f t="shared" si="21"/>
        <v>2.2600000000000002</v>
      </c>
      <c r="Q179" s="142">
        <v>1.6000000000000001E-4</v>
      </c>
      <c r="R179" s="142">
        <f t="shared" si="22"/>
        <v>3.2000000000000002E-3</v>
      </c>
      <c r="S179" s="142">
        <v>0</v>
      </c>
      <c r="T179" s="143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4" t="s">
        <v>164</v>
      </c>
      <c r="AT179" s="144" t="s">
        <v>121</v>
      </c>
      <c r="AU179" s="144" t="s">
        <v>85</v>
      </c>
      <c r="AY179" s="14" t="s">
        <v>119</v>
      </c>
      <c r="BE179" s="145">
        <f t="shared" si="24"/>
        <v>0</v>
      </c>
      <c r="BF179" s="145">
        <f t="shared" si="25"/>
        <v>0</v>
      </c>
      <c r="BG179" s="145">
        <f t="shared" si="26"/>
        <v>0</v>
      </c>
      <c r="BH179" s="145">
        <f t="shared" si="27"/>
        <v>0</v>
      </c>
      <c r="BI179" s="145">
        <f t="shared" si="28"/>
        <v>0</v>
      </c>
      <c r="BJ179" s="14" t="s">
        <v>19</v>
      </c>
      <c r="BK179" s="145">
        <f t="shared" si="29"/>
        <v>0</v>
      </c>
      <c r="BL179" s="14" t="s">
        <v>164</v>
      </c>
      <c r="BM179" s="144" t="s">
        <v>320</v>
      </c>
    </row>
    <row r="180" spans="1:65" s="2" customFormat="1" ht="30.95" customHeight="1">
      <c r="A180" s="26"/>
      <c r="B180" s="133"/>
      <c r="C180" s="134" t="s">
        <v>321</v>
      </c>
      <c r="D180" s="134" t="s">
        <v>121</v>
      </c>
      <c r="E180" s="135" t="s">
        <v>322</v>
      </c>
      <c r="F180" s="136" t="s">
        <v>323</v>
      </c>
      <c r="G180" s="137" t="s">
        <v>163</v>
      </c>
      <c r="H180" s="138">
        <v>8</v>
      </c>
      <c r="I180" s="139"/>
      <c r="J180" s="139">
        <f t="shared" si="20"/>
        <v>0</v>
      </c>
      <c r="K180" s="136" t="s">
        <v>125</v>
      </c>
      <c r="L180" s="27"/>
      <c r="M180" s="140" t="s">
        <v>1</v>
      </c>
      <c r="N180" s="141" t="s">
        <v>41</v>
      </c>
      <c r="O180" s="142">
        <v>0.113</v>
      </c>
      <c r="P180" s="142">
        <f t="shared" si="21"/>
        <v>0.90400000000000003</v>
      </c>
      <c r="Q180" s="142">
        <v>2.4000000000000001E-4</v>
      </c>
      <c r="R180" s="142">
        <f t="shared" si="22"/>
        <v>1.92E-3</v>
      </c>
      <c r="S180" s="142">
        <v>0</v>
      </c>
      <c r="T180" s="143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4" t="s">
        <v>164</v>
      </c>
      <c r="AT180" s="144" t="s">
        <v>121</v>
      </c>
      <c r="AU180" s="144" t="s">
        <v>85</v>
      </c>
      <c r="AY180" s="14" t="s">
        <v>119</v>
      </c>
      <c r="BE180" s="145">
        <f t="shared" si="24"/>
        <v>0</v>
      </c>
      <c r="BF180" s="145">
        <f t="shared" si="25"/>
        <v>0</v>
      </c>
      <c r="BG180" s="145">
        <f t="shared" si="26"/>
        <v>0</v>
      </c>
      <c r="BH180" s="145">
        <f t="shared" si="27"/>
        <v>0</v>
      </c>
      <c r="BI180" s="145">
        <f t="shared" si="28"/>
        <v>0</v>
      </c>
      <c r="BJ180" s="14" t="s">
        <v>19</v>
      </c>
      <c r="BK180" s="145">
        <f t="shared" si="29"/>
        <v>0</v>
      </c>
      <c r="BL180" s="14" t="s">
        <v>164</v>
      </c>
      <c r="BM180" s="144" t="s">
        <v>324</v>
      </c>
    </row>
    <row r="181" spans="1:65" s="2" customFormat="1" ht="30.95" customHeight="1">
      <c r="A181" s="26"/>
      <c r="B181" s="133"/>
      <c r="C181" s="134" t="s">
        <v>325</v>
      </c>
      <c r="D181" s="134" t="s">
        <v>121</v>
      </c>
      <c r="E181" s="135" t="s">
        <v>326</v>
      </c>
      <c r="F181" s="136" t="s">
        <v>327</v>
      </c>
      <c r="G181" s="137" t="s">
        <v>163</v>
      </c>
      <c r="H181" s="138">
        <v>20</v>
      </c>
      <c r="I181" s="139"/>
      <c r="J181" s="139">
        <f t="shared" si="20"/>
        <v>0</v>
      </c>
      <c r="K181" s="136" t="s">
        <v>125</v>
      </c>
      <c r="L181" s="27"/>
      <c r="M181" s="140" t="s">
        <v>1</v>
      </c>
      <c r="N181" s="141" t="s">
        <v>41</v>
      </c>
      <c r="O181" s="142">
        <v>0.113</v>
      </c>
      <c r="P181" s="142">
        <f t="shared" si="21"/>
        <v>2.2600000000000002</v>
      </c>
      <c r="Q181" s="142">
        <v>3.1E-4</v>
      </c>
      <c r="R181" s="142">
        <f t="shared" si="22"/>
        <v>6.1999999999999998E-3</v>
      </c>
      <c r="S181" s="142">
        <v>0</v>
      </c>
      <c r="T181" s="143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4" t="s">
        <v>164</v>
      </c>
      <c r="AT181" s="144" t="s">
        <v>121</v>
      </c>
      <c r="AU181" s="144" t="s">
        <v>85</v>
      </c>
      <c r="AY181" s="14" t="s">
        <v>119</v>
      </c>
      <c r="BE181" s="145">
        <f t="shared" si="24"/>
        <v>0</v>
      </c>
      <c r="BF181" s="145">
        <f t="shared" si="25"/>
        <v>0</v>
      </c>
      <c r="BG181" s="145">
        <f t="shared" si="26"/>
        <v>0</v>
      </c>
      <c r="BH181" s="145">
        <f t="shared" si="27"/>
        <v>0</v>
      </c>
      <c r="BI181" s="145">
        <f t="shared" si="28"/>
        <v>0</v>
      </c>
      <c r="BJ181" s="14" t="s">
        <v>19</v>
      </c>
      <c r="BK181" s="145">
        <f t="shared" si="29"/>
        <v>0</v>
      </c>
      <c r="BL181" s="14" t="s">
        <v>164</v>
      </c>
      <c r="BM181" s="144" t="s">
        <v>328</v>
      </c>
    </row>
    <row r="182" spans="1:65" s="2" customFormat="1" ht="14.45" customHeight="1">
      <c r="A182" s="26"/>
      <c r="B182" s="133"/>
      <c r="C182" s="134" t="s">
        <v>329</v>
      </c>
      <c r="D182" s="134" t="s">
        <v>121</v>
      </c>
      <c r="E182" s="135" t="s">
        <v>330</v>
      </c>
      <c r="F182" s="136" t="s">
        <v>331</v>
      </c>
      <c r="G182" s="137" t="s">
        <v>163</v>
      </c>
      <c r="H182" s="138">
        <v>20</v>
      </c>
      <c r="I182" s="139"/>
      <c r="J182" s="139">
        <f t="shared" si="20"/>
        <v>0</v>
      </c>
      <c r="K182" s="136" t="s">
        <v>125</v>
      </c>
      <c r="L182" s="27"/>
      <c r="M182" s="140" t="s">
        <v>1</v>
      </c>
      <c r="N182" s="141" t="s">
        <v>41</v>
      </c>
      <c r="O182" s="142">
        <v>7.1999999999999995E-2</v>
      </c>
      <c r="P182" s="142">
        <f t="shared" si="21"/>
        <v>1.44</v>
      </c>
      <c r="Q182" s="142">
        <v>0</v>
      </c>
      <c r="R182" s="142">
        <f t="shared" si="22"/>
        <v>0</v>
      </c>
      <c r="S182" s="142">
        <v>2.3000000000000001E-4</v>
      </c>
      <c r="T182" s="143">
        <f t="shared" si="23"/>
        <v>4.5999999999999999E-3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4" t="s">
        <v>164</v>
      </c>
      <c r="AT182" s="144" t="s">
        <v>121</v>
      </c>
      <c r="AU182" s="144" t="s">
        <v>85</v>
      </c>
      <c r="AY182" s="14" t="s">
        <v>119</v>
      </c>
      <c r="BE182" s="145">
        <f t="shared" si="24"/>
        <v>0</v>
      </c>
      <c r="BF182" s="145">
        <f t="shared" si="25"/>
        <v>0</v>
      </c>
      <c r="BG182" s="145">
        <f t="shared" si="26"/>
        <v>0</v>
      </c>
      <c r="BH182" s="145">
        <f t="shared" si="27"/>
        <v>0</v>
      </c>
      <c r="BI182" s="145">
        <f t="shared" si="28"/>
        <v>0</v>
      </c>
      <c r="BJ182" s="14" t="s">
        <v>19</v>
      </c>
      <c r="BK182" s="145">
        <f t="shared" si="29"/>
        <v>0</v>
      </c>
      <c r="BL182" s="14" t="s">
        <v>164</v>
      </c>
      <c r="BM182" s="144" t="s">
        <v>332</v>
      </c>
    </row>
    <row r="183" spans="1:65" s="2" customFormat="1" ht="14.45" customHeight="1">
      <c r="A183" s="26"/>
      <c r="B183" s="133"/>
      <c r="C183" s="134" t="s">
        <v>333</v>
      </c>
      <c r="D183" s="134" t="s">
        <v>121</v>
      </c>
      <c r="E183" s="135" t="s">
        <v>334</v>
      </c>
      <c r="F183" s="136" t="s">
        <v>335</v>
      </c>
      <c r="G183" s="137" t="s">
        <v>169</v>
      </c>
      <c r="H183" s="138">
        <v>16</v>
      </c>
      <c r="I183" s="139"/>
      <c r="J183" s="139">
        <f t="shared" si="20"/>
        <v>0</v>
      </c>
      <c r="K183" s="136" t="s">
        <v>125</v>
      </c>
      <c r="L183" s="27"/>
      <c r="M183" s="140" t="s">
        <v>1</v>
      </c>
      <c r="N183" s="141" t="s">
        <v>41</v>
      </c>
      <c r="O183" s="142">
        <v>0.42499999999999999</v>
      </c>
      <c r="P183" s="142">
        <f t="shared" si="21"/>
        <v>6.8</v>
      </c>
      <c r="Q183" s="142">
        <v>0</v>
      </c>
      <c r="R183" s="142">
        <f t="shared" si="22"/>
        <v>0</v>
      </c>
      <c r="S183" s="142">
        <v>0</v>
      </c>
      <c r="T183" s="143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4" t="s">
        <v>164</v>
      </c>
      <c r="AT183" s="144" t="s">
        <v>121</v>
      </c>
      <c r="AU183" s="144" t="s">
        <v>85</v>
      </c>
      <c r="AY183" s="14" t="s">
        <v>119</v>
      </c>
      <c r="BE183" s="145">
        <f t="shared" si="24"/>
        <v>0</v>
      </c>
      <c r="BF183" s="145">
        <f t="shared" si="25"/>
        <v>0</v>
      </c>
      <c r="BG183" s="145">
        <f t="shared" si="26"/>
        <v>0</v>
      </c>
      <c r="BH183" s="145">
        <f t="shared" si="27"/>
        <v>0</v>
      </c>
      <c r="BI183" s="145">
        <f t="shared" si="28"/>
        <v>0</v>
      </c>
      <c r="BJ183" s="14" t="s">
        <v>19</v>
      </c>
      <c r="BK183" s="145">
        <f t="shared" si="29"/>
        <v>0</v>
      </c>
      <c r="BL183" s="14" t="s">
        <v>164</v>
      </c>
      <c r="BM183" s="144" t="s">
        <v>336</v>
      </c>
    </row>
    <row r="184" spans="1:65" s="2" customFormat="1" ht="22.9" customHeight="1">
      <c r="A184" s="26"/>
      <c r="B184" s="133"/>
      <c r="C184" s="134" t="s">
        <v>337</v>
      </c>
      <c r="D184" s="134" t="s">
        <v>121</v>
      </c>
      <c r="E184" s="135" t="s">
        <v>338</v>
      </c>
      <c r="F184" s="136" t="s">
        <v>339</v>
      </c>
      <c r="G184" s="137" t="s">
        <v>169</v>
      </c>
      <c r="H184" s="138">
        <v>1</v>
      </c>
      <c r="I184" s="139"/>
      <c r="J184" s="139">
        <f t="shared" si="20"/>
        <v>0</v>
      </c>
      <c r="K184" s="136" t="s">
        <v>125</v>
      </c>
      <c r="L184" s="27"/>
      <c r="M184" s="140" t="s">
        <v>1</v>
      </c>
      <c r="N184" s="141" t="s">
        <v>41</v>
      </c>
      <c r="O184" s="142">
        <v>0.16500000000000001</v>
      </c>
      <c r="P184" s="142">
        <f t="shared" si="21"/>
        <v>0.16500000000000001</v>
      </c>
      <c r="Q184" s="142">
        <v>0</v>
      </c>
      <c r="R184" s="142">
        <f t="shared" si="22"/>
        <v>0</v>
      </c>
      <c r="S184" s="142">
        <v>0</v>
      </c>
      <c r="T184" s="143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4" t="s">
        <v>164</v>
      </c>
      <c r="AT184" s="144" t="s">
        <v>121</v>
      </c>
      <c r="AU184" s="144" t="s">
        <v>85</v>
      </c>
      <c r="AY184" s="14" t="s">
        <v>119</v>
      </c>
      <c r="BE184" s="145">
        <f t="shared" si="24"/>
        <v>0</v>
      </c>
      <c r="BF184" s="145">
        <f t="shared" si="25"/>
        <v>0</v>
      </c>
      <c r="BG184" s="145">
        <f t="shared" si="26"/>
        <v>0</v>
      </c>
      <c r="BH184" s="145">
        <f t="shared" si="27"/>
        <v>0</v>
      </c>
      <c r="BI184" s="145">
        <f t="shared" si="28"/>
        <v>0</v>
      </c>
      <c r="BJ184" s="14" t="s">
        <v>19</v>
      </c>
      <c r="BK184" s="145">
        <f t="shared" si="29"/>
        <v>0</v>
      </c>
      <c r="BL184" s="14" t="s">
        <v>164</v>
      </c>
      <c r="BM184" s="144" t="s">
        <v>340</v>
      </c>
    </row>
    <row r="185" spans="1:65" s="2" customFormat="1" ht="20.45" customHeight="1">
      <c r="A185" s="26"/>
      <c r="B185" s="133"/>
      <c r="C185" s="134" t="s">
        <v>341</v>
      </c>
      <c r="D185" s="134" t="s">
        <v>121</v>
      </c>
      <c r="E185" s="135" t="s">
        <v>342</v>
      </c>
      <c r="F185" s="136" t="s">
        <v>343</v>
      </c>
      <c r="G185" s="137" t="s">
        <v>169</v>
      </c>
      <c r="H185" s="138">
        <v>3</v>
      </c>
      <c r="I185" s="139"/>
      <c r="J185" s="139">
        <f t="shared" si="20"/>
        <v>0</v>
      </c>
      <c r="K185" s="136" t="s">
        <v>125</v>
      </c>
      <c r="L185" s="27"/>
      <c r="M185" s="140" t="s">
        <v>1</v>
      </c>
      <c r="N185" s="141" t="s">
        <v>41</v>
      </c>
      <c r="O185" s="142">
        <v>4.1000000000000002E-2</v>
      </c>
      <c r="P185" s="142">
        <f t="shared" si="21"/>
        <v>0.123</v>
      </c>
      <c r="Q185" s="142">
        <v>0</v>
      </c>
      <c r="R185" s="142">
        <f t="shared" si="22"/>
        <v>0</v>
      </c>
      <c r="S185" s="142">
        <v>6.8999999999999997E-4</v>
      </c>
      <c r="T185" s="143">
        <f t="shared" si="23"/>
        <v>2.0699999999999998E-3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4" t="s">
        <v>164</v>
      </c>
      <c r="AT185" s="144" t="s">
        <v>121</v>
      </c>
      <c r="AU185" s="144" t="s">
        <v>85</v>
      </c>
      <c r="AY185" s="14" t="s">
        <v>119</v>
      </c>
      <c r="BE185" s="145">
        <f t="shared" si="24"/>
        <v>0</v>
      </c>
      <c r="BF185" s="145">
        <f t="shared" si="25"/>
        <v>0</v>
      </c>
      <c r="BG185" s="145">
        <f t="shared" si="26"/>
        <v>0</v>
      </c>
      <c r="BH185" s="145">
        <f t="shared" si="27"/>
        <v>0</v>
      </c>
      <c r="BI185" s="145">
        <f t="shared" si="28"/>
        <v>0</v>
      </c>
      <c r="BJ185" s="14" t="s">
        <v>19</v>
      </c>
      <c r="BK185" s="145">
        <f t="shared" si="29"/>
        <v>0</v>
      </c>
      <c r="BL185" s="14" t="s">
        <v>164</v>
      </c>
      <c r="BM185" s="144" t="s">
        <v>344</v>
      </c>
    </row>
    <row r="186" spans="1:65" s="2" customFormat="1" ht="20.45" customHeight="1">
      <c r="A186" s="26"/>
      <c r="B186" s="133"/>
      <c r="C186" s="134" t="s">
        <v>345</v>
      </c>
      <c r="D186" s="134" t="s">
        <v>121</v>
      </c>
      <c r="E186" s="135" t="s">
        <v>346</v>
      </c>
      <c r="F186" s="136" t="s">
        <v>347</v>
      </c>
      <c r="G186" s="137" t="s">
        <v>169</v>
      </c>
      <c r="H186" s="138">
        <v>5</v>
      </c>
      <c r="I186" s="139"/>
      <c r="J186" s="139">
        <f t="shared" si="20"/>
        <v>0</v>
      </c>
      <c r="K186" s="136" t="s">
        <v>125</v>
      </c>
      <c r="L186" s="27"/>
      <c r="M186" s="140" t="s">
        <v>1</v>
      </c>
      <c r="N186" s="141" t="s">
        <v>41</v>
      </c>
      <c r="O186" s="142">
        <v>7.1999999999999995E-2</v>
      </c>
      <c r="P186" s="142">
        <f t="shared" si="21"/>
        <v>0.36</v>
      </c>
      <c r="Q186" s="142">
        <v>0</v>
      </c>
      <c r="R186" s="142">
        <f t="shared" si="22"/>
        <v>0</v>
      </c>
      <c r="S186" s="142">
        <v>1.23E-3</v>
      </c>
      <c r="T186" s="143">
        <f t="shared" si="23"/>
        <v>6.1500000000000001E-3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4" t="s">
        <v>164</v>
      </c>
      <c r="AT186" s="144" t="s">
        <v>121</v>
      </c>
      <c r="AU186" s="144" t="s">
        <v>85</v>
      </c>
      <c r="AY186" s="14" t="s">
        <v>119</v>
      </c>
      <c r="BE186" s="145">
        <f t="shared" si="24"/>
        <v>0</v>
      </c>
      <c r="BF186" s="145">
        <f t="shared" si="25"/>
        <v>0</v>
      </c>
      <c r="BG186" s="145">
        <f t="shared" si="26"/>
        <v>0</v>
      </c>
      <c r="BH186" s="145">
        <f t="shared" si="27"/>
        <v>0</v>
      </c>
      <c r="BI186" s="145">
        <f t="shared" si="28"/>
        <v>0</v>
      </c>
      <c r="BJ186" s="14" t="s">
        <v>19</v>
      </c>
      <c r="BK186" s="145">
        <f t="shared" si="29"/>
        <v>0</v>
      </c>
      <c r="BL186" s="14" t="s">
        <v>164</v>
      </c>
      <c r="BM186" s="144" t="s">
        <v>348</v>
      </c>
    </row>
    <row r="187" spans="1:65" s="2" customFormat="1" ht="22.9" customHeight="1">
      <c r="A187" s="26"/>
      <c r="B187" s="133"/>
      <c r="C187" s="134" t="s">
        <v>349</v>
      </c>
      <c r="D187" s="146" t="s">
        <v>121</v>
      </c>
      <c r="E187" s="135" t="s">
        <v>350</v>
      </c>
      <c r="F187" s="136" t="s">
        <v>351</v>
      </c>
      <c r="G187" s="137" t="s">
        <v>169</v>
      </c>
      <c r="H187" s="138">
        <v>1</v>
      </c>
      <c r="I187" s="139"/>
      <c r="J187" s="139">
        <f t="shared" si="20"/>
        <v>0</v>
      </c>
      <c r="K187" s="136" t="s">
        <v>263</v>
      </c>
      <c r="L187" s="27"/>
      <c r="M187" s="140" t="s">
        <v>1</v>
      </c>
      <c r="N187" s="141" t="s">
        <v>41</v>
      </c>
      <c r="O187" s="142">
        <v>0.16</v>
      </c>
      <c r="P187" s="142">
        <f t="shared" si="21"/>
        <v>0.16</v>
      </c>
      <c r="Q187" s="142">
        <v>3.0000000000000001E-5</v>
      </c>
      <c r="R187" s="142">
        <f t="shared" si="22"/>
        <v>3.0000000000000001E-5</v>
      </c>
      <c r="S187" s="142">
        <v>0</v>
      </c>
      <c r="T187" s="143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4" t="s">
        <v>164</v>
      </c>
      <c r="AT187" s="144" t="s">
        <v>121</v>
      </c>
      <c r="AU187" s="144" t="s">
        <v>85</v>
      </c>
      <c r="AY187" s="14" t="s">
        <v>119</v>
      </c>
      <c r="BE187" s="145">
        <f t="shared" si="24"/>
        <v>0</v>
      </c>
      <c r="BF187" s="145">
        <f t="shared" si="25"/>
        <v>0</v>
      </c>
      <c r="BG187" s="145">
        <f t="shared" si="26"/>
        <v>0</v>
      </c>
      <c r="BH187" s="145">
        <f t="shared" si="27"/>
        <v>0</v>
      </c>
      <c r="BI187" s="145">
        <f t="shared" si="28"/>
        <v>0</v>
      </c>
      <c r="BJ187" s="14" t="s">
        <v>19</v>
      </c>
      <c r="BK187" s="145">
        <f t="shared" si="29"/>
        <v>0</v>
      </c>
      <c r="BL187" s="14" t="s">
        <v>164</v>
      </c>
      <c r="BM187" s="144" t="s">
        <v>352</v>
      </c>
    </row>
    <row r="188" spans="1:65" s="2" customFormat="1" ht="20.45" customHeight="1">
      <c r="A188" s="26"/>
      <c r="B188" s="133"/>
      <c r="C188" s="134" t="s">
        <v>353</v>
      </c>
      <c r="D188" s="134" t="s">
        <v>121</v>
      </c>
      <c r="E188" s="135" t="s">
        <v>354</v>
      </c>
      <c r="F188" s="136" t="s">
        <v>355</v>
      </c>
      <c r="G188" s="137" t="s">
        <v>169</v>
      </c>
      <c r="H188" s="138">
        <v>1</v>
      </c>
      <c r="I188" s="139"/>
      <c r="J188" s="139">
        <f t="shared" si="20"/>
        <v>0</v>
      </c>
      <c r="K188" s="136" t="s">
        <v>125</v>
      </c>
      <c r="L188" s="27"/>
      <c r="M188" s="140" t="s">
        <v>1</v>
      </c>
      <c r="N188" s="141" t="s">
        <v>41</v>
      </c>
      <c r="O188" s="142">
        <v>0.16</v>
      </c>
      <c r="P188" s="142">
        <f t="shared" si="21"/>
        <v>0.16</v>
      </c>
      <c r="Q188" s="142">
        <v>2.1000000000000001E-4</v>
      </c>
      <c r="R188" s="142">
        <f t="shared" si="22"/>
        <v>2.1000000000000001E-4</v>
      </c>
      <c r="S188" s="142">
        <v>0</v>
      </c>
      <c r="T188" s="143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4" t="s">
        <v>164</v>
      </c>
      <c r="AT188" s="144" t="s">
        <v>121</v>
      </c>
      <c r="AU188" s="144" t="s">
        <v>85</v>
      </c>
      <c r="AY188" s="14" t="s">
        <v>119</v>
      </c>
      <c r="BE188" s="145">
        <f t="shared" si="24"/>
        <v>0</v>
      </c>
      <c r="BF188" s="145">
        <f t="shared" si="25"/>
        <v>0</v>
      </c>
      <c r="BG188" s="145">
        <f t="shared" si="26"/>
        <v>0</v>
      </c>
      <c r="BH188" s="145">
        <f t="shared" si="27"/>
        <v>0</v>
      </c>
      <c r="BI188" s="145">
        <f t="shared" si="28"/>
        <v>0</v>
      </c>
      <c r="BJ188" s="14" t="s">
        <v>19</v>
      </c>
      <c r="BK188" s="145">
        <f t="shared" si="29"/>
        <v>0</v>
      </c>
      <c r="BL188" s="14" t="s">
        <v>164</v>
      </c>
      <c r="BM188" s="144" t="s">
        <v>356</v>
      </c>
    </row>
    <row r="189" spans="1:65" s="2" customFormat="1" ht="20.45" customHeight="1">
      <c r="A189" s="26"/>
      <c r="B189" s="133"/>
      <c r="C189" s="134" t="s">
        <v>357</v>
      </c>
      <c r="D189" s="134" t="s">
        <v>121</v>
      </c>
      <c r="E189" s="135" t="s">
        <v>358</v>
      </c>
      <c r="F189" s="136" t="s">
        <v>359</v>
      </c>
      <c r="G189" s="137" t="s">
        <v>169</v>
      </c>
      <c r="H189" s="138">
        <v>4</v>
      </c>
      <c r="I189" s="139"/>
      <c r="J189" s="139">
        <f t="shared" si="20"/>
        <v>0</v>
      </c>
      <c r="K189" s="136" t="s">
        <v>125</v>
      </c>
      <c r="L189" s="27"/>
      <c r="M189" s="140" t="s">
        <v>1</v>
      </c>
      <c r="N189" s="141" t="s">
        <v>41</v>
      </c>
      <c r="O189" s="142">
        <v>0.22</v>
      </c>
      <c r="P189" s="142">
        <f t="shared" si="21"/>
        <v>0.88</v>
      </c>
      <c r="Q189" s="142">
        <v>5.0000000000000001E-4</v>
      </c>
      <c r="R189" s="142">
        <f t="shared" si="22"/>
        <v>2E-3</v>
      </c>
      <c r="S189" s="142">
        <v>0</v>
      </c>
      <c r="T189" s="143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4" t="s">
        <v>164</v>
      </c>
      <c r="AT189" s="144" t="s">
        <v>121</v>
      </c>
      <c r="AU189" s="144" t="s">
        <v>85</v>
      </c>
      <c r="AY189" s="14" t="s">
        <v>119</v>
      </c>
      <c r="BE189" s="145">
        <f t="shared" si="24"/>
        <v>0</v>
      </c>
      <c r="BF189" s="145">
        <f t="shared" si="25"/>
        <v>0</v>
      </c>
      <c r="BG189" s="145">
        <f t="shared" si="26"/>
        <v>0</v>
      </c>
      <c r="BH189" s="145">
        <f t="shared" si="27"/>
        <v>0</v>
      </c>
      <c r="BI189" s="145">
        <f t="shared" si="28"/>
        <v>0</v>
      </c>
      <c r="BJ189" s="14" t="s">
        <v>19</v>
      </c>
      <c r="BK189" s="145">
        <f t="shared" si="29"/>
        <v>0</v>
      </c>
      <c r="BL189" s="14" t="s">
        <v>164</v>
      </c>
      <c r="BM189" s="144" t="s">
        <v>360</v>
      </c>
    </row>
    <row r="190" spans="1:65" s="2" customFormat="1" ht="20.45" customHeight="1">
      <c r="A190" s="26"/>
      <c r="B190" s="133"/>
      <c r="C190" s="134" t="s">
        <v>361</v>
      </c>
      <c r="D190" s="134" t="s">
        <v>121</v>
      </c>
      <c r="E190" s="135" t="s">
        <v>362</v>
      </c>
      <c r="F190" s="136" t="s">
        <v>363</v>
      </c>
      <c r="G190" s="137" t="s">
        <v>169</v>
      </c>
      <c r="H190" s="138">
        <v>1</v>
      </c>
      <c r="I190" s="139"/>
      <c r="J190" s="139">
        <f t="shared" si="20"/>
        <v>0</v>
      </c>
      <c r="K190" s="136" t="s">
        <v>125</v>
      </c>
      <c r="L190" s="27"/>
      <c r="M190" s="140" t="s">
        <v>1</v>
      </c>
      <c r="N190" s="141" t="s">
        <v>41</v>
      </c>
      <c r="O190" s="142">
        <v>0.16500000000000001</v>
      </c>
      <c r="P190" s="142">
        <f t="shared" si="21"/>
        <v>0.16500000000000001</v>
      </c>
      <c r="Q190" s="142">
        <v>2.0000000000000002E-5</v>
      </c>
      <c r="R190" s="142">
        <f t="shared" si="22"/>
        <v>2.0000000000000002E-5</v>
      </c>
      <c r="S190" s="142">
        <v>0</v>
      </c>
      <c r="T190" s="143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4" t="s">
        <v>164</v>
      </c>
      <c r="AT190" s="144" t="s">
        <v>121</v>
      </c>
      <c r="AU190" s="144" t="s">
        <v>85</v>
      </c>
      <c r="AY190" s="14" t="s">
        <v>119</v>
      </c>
      <c r="BE190" s="145">
        <f t="shared" si="24"/>
        <v>0</v>
      </c>
      <c r="BF190" s="145">
        <f t="shared" si="25"/>
        <v>0</v>
      </c>
      <c r="BG190" s="145">
        <f t="shared" si="26"/>
        <v>0</v>
      </c>
      <c r="BH190" s="145">
        <f t="shared" si="27"/>
        <v>0</v>
      </c>
      <c r="BI190" s="145">
        <f t="shared" si="28"/>
        <v>0</v>
      </c>
      <c r="BJ190" s="14" t="s">
        <v>19</v>
      </c>
      <c r="BK190" s="145">
        <f t="shared" si="29"/>
        <v>0</v>
      </c>
      <c r="BL190" s="14" t="s">
        <v>164</v>
      </c>
      <c r="BM190" s="144" t="s">
        <v>364</v>
      </c>
    </row>
    <row r="191" spans="1:65" s="2" customFormat="1" ht="14.45" customHeight="1">
      <c r="A191" s="26"/>
      <c r="B191" s="133"/>
      <c r="C191" s="134" t="s">
        <v>365</v>
      </c>
      <c r="D191" s="146" t="s">
        <v>121</v>
      </c>
      <c r="E191" s="135" t="s">
        <v>366</v>
      </c>
      <c r="F191" s="136" t="s">
        <v>367</v>
      </c>
      <c r="G191" s="137" t="s">
        <v>169</v>
      </c>
      <c r="H191" s="138">
        <v>1</v>
      </c>
      <c r="I191" s="139"/>
      <c r="J191" s="139">
        <f t="shared" si="20"/>
        <v>0</v>
      </c>
      <c r="K191" s="136" t="s">
        <v>1</v>
      </c>
      <c r="L191" s="27"/>
      <c r="M191" s="140" t="s">
        <v>1</v>
      </c>
      <c r="N191" s="141" t="s">
        <v>41</v>
      </c>
      <c r="O191" s="142">
        <v>0</v>
      </c>
      <c r="P191" s="142">
        <f t="shared" si="21"/>
        <v>0</v>
      </c>
      <c r="Q191" s="142">
        <v>0</v>
      </c>
      <c r="R191" s="142">
        <f t="shared" si="22"/>
        <v>0</v>
      </c>
      <c r="S191" s="142">
        <v>0</v>
      </c>
      <c r="T191" s="143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4" t="s">
        <v>164</v>
      </c>
      <c r="AT191" s="144" t="s">
        <v>121</v>
      </c>
      <c r="AU191" s="144" t="s">
        <v>85</v>
      </c>
      <c r="AY191" s="14" t="s">
        <v>119</v>
      </c>
      <c r="BE191" s="145">
        <f t="shared" si="24"/>
        <v>0</v>
      </c>
      <c r="BF191" s="145">
        <f t="shared" si="25"/>
        <v>0</v>
      </c>
      <c r="BG191" s="145">
        <f t="shared" si="26"/>
        <v>0</v>
      </c>
      <c r="BH191" s="145">
        <f t="shared" si="27"/>
        <v>0</v>
      </c>
      <c r="BI191" s="145">
        <f t="shared" si="28"/>
        <v>0</v>
      </c>
      <c r="BJ191" s="14" t="s">
        <v>19</v>
      </c>
      <c r="BK191" s="145">
        <f t="shared" si="29"/>
        <v>0</v>
      </c>
      <c r="BL191" s="14" t="s">
        <v>164</v>
      </c>
      <c r="BM191" s="144" t="s">
        <v>368</v>
      </c>
    </row>
    <row r="192" spans="1:65" s="2" customFormat="1" ht="14.45" customHeight="1">
      <c r="A192" s="26"/>
      <c r="B192" s="133"/>
      <c r="C192" s="134" t="s">
        <v>369</v>
      </c>
      <c r="D192" s="134" t="s">
        <v>121</v>
      </c>
      <c r="E192" s="135" t="s">
        <v>370</v>
      </c>
      <c r="F192" s="136" t="s">
        <v>371</v>
      </c>
      <c r="G192" s="137" t="s">
        <v>169</v>
      </c>
      <c r="H192" s="138">
        <v>1</v>
      </c>
      <c r="I192" s="139"/>
      <c r="J192" s="139">
        <f t="shared" si="20"/>
        <v>0</v>
      </c>
      <c r="K192" s="136" t="s">
        <v>125</v>
      </c>
      <c r="L192" s="27"/>
      <c r="M192" s="140" t="s">
        <v>1</v>
      </c>
      <c r="N192" s="141" t="s">
        <v>41</v>
      </c>
      <c r="O192" s="142">
        <v>6.2E-2</v>
      </c>
      <c r="P192" s="142">
        <f t="shared" si="21"/>
        <v>6.2E-2</v>
      </c>
      <c r="Q192" s="142">
        <v>0</v>
      </c>
      <c r="R192" s="142">
        <f t="shared" si="22"/>
        <v>0</v>
      </c>
      <c r="S192" s="142">
        <v>5.4900000000000001E-3</v>
      </c>
      <c r="T192" s="143">
        <f t="shared" si="23"/>
        <v>5.4900000000000001E-3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4" t="s">
        <v>164</v>
      </c>
      <c r="AT192" s="144" t="s">
        <v>121</v>
      </c>
      <c r="AU192" s="144" t="s">
        <v>85</v>
      </c>
      <c r="AY192" s="14" t="s">
        <v>119</v>
      </c>
      <c r="BE192" s="145">
        <f t="shared" si="24"/>
        <v>0</v>
      </c>
      <c r="BF192" s="145">
        <f t="shared" si="25"/>
        <v>0</v>
      </c>
      <c r="BG192" s="145">
        <f t="shared" si="26"/>
        <v>0</v>
      </c>
      <c r="BH192" s="145">
        <f t="shared" si="27"/>
        <v>0</v>
      </c>
      <c r="BI192" s="145">
        <f t="shared" si="28"/>
        <v>0</v>
      </c>
      <c r="BJ192" s="14" t="s">
        <v>19</v>
      </c>
      <c r="BK192" s="145">
        <f t="shared" si="29"/>
        <v>0</v>
      </c>
      <c r="BL192" s="14" t="s">
        <v>164</v>
      </c>
      <c r="BM192" s="144" t="s">
        <v>372</v>
      </c>
    </row>
    <row r="193" spans="1:65" s="2" customFormat="1" ht="22.9" customHeight="1">
      <c r="A193" s="26"/>
      <c r="B193" s="133"/>
      <c r="C193" s="134" t="s">
        <v>373</v>
      </c>
      <c r="D193" s="134" t="s">
        <v>121</v>
      </c>
      <c r="E193" s="135" t="s">
        <v>374</v>
      </c>
      <c r="F193" s="136" t="s">
        <v>375</v>
      </c>
      <c r="G193" s="137" t="s">
        <v>169</v>
      </c>
      <c r="H193" s="138">
        <v>2</v>
      </c>
      <c r="I193" s="139"/>
      <c r="J193" s="139">
        <f t="shared" si="20"/>
        <v>0</v>
      </c>
      <c r="K193" s="136" t="s">
        <v>125</v>
      </c>
      <c r="L193" s="27"/>
      <c r="M193" s="140" t="s">
        <v>1</v>
      </c>
      <c r="N193" s="141" t="s">
        <v>41</v>
      </c>
      <c r="O193" s="142">
        <v>0.39300000000000002</v>
      </c>
      <c r="P193" s="142">
        <f t="shared" si="21"/>
        <v>0.78600000000000003</v>
      </c>
      <c r="Q193" s="142">
        <v>3.2699999999999999E-3</v>
      </c>
      <c r="R193" s="142">
        <f t="shared" si="22"/>
        <v>6.5399999999999998E-3</v>
      </c>
      <c r="S193" s="142">
        <v>0</v>
      </c>
      <c r="T193" s="143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4" t="s">
        <v>164</v>
      </c>
      <c r="AT193" s="144" t="s">
        <v>121</v>
      </c>
      <c r="AU193" s="144" t="s">
        <v>85</v>
      </c>
      <c r="AY193" s="14" t="s">
        <v>119</v>
      </c>
      <c r="BE193" s="145">
        <f t="shared" si="24"/>
        <v>0</v>
      </c>
      <c r="BF193" s="145">
        <f t="shared" si="25"/>
        <v>0</v>
      </c>
      <c r="BG193" s="145">
        <f t="shared" si="26"/>
        <v>0</v>
      </c>
      <c r="BH193" s="145">
        <f t="shared" si="27"/>
        <v>0</v>
      </c>
      <c r="BI193" s="145">
        <f t="shared" si="28"/>
        <v>0</v>
      </c>
      <c r="BJ193" s="14" t="s">
        <v>19</v>
      </c>
      <c r="BK193" s="145">
        <f t="shared" si="29"/>
        <v>0</v>
      </c>
      <c r="BL193" s="14" t="s">
        <v>164</v>
      </c>
      <c r="BM193" s="144" t="s">
        <v>376</v>
      </c>
    </row>
    <row r="194" spans="1:65" s="2" customFormat="1" ht="22.9" customHeight="1">
      <c r="A194" s="26"/>
      <c r="B194" s="133"/>
      <c r="C194" s="134" t="s">
        <v>377</v>
      </c>
      <c r="D194" s="134" t="s">
        <v>121</v>
      </c>
      <c r="E194" s="135" t="s">
        <v>378</v>
      </c>
      <c r="F194" s="136" t="s">
        <v>379</v>
      </c>
      <c r="G194" s="137" t="s">
        <v>163</v>
      </c>
      <c r="H194" s="138">
        <v>105</v>
      </c>
      <c r="I194" s="139"/>
      <c r="J194" s="139">
        <f t="shared" si="20"/>
        <v>0</v>
      </c>
      <c r="K194" s="136" t="s">
        <v>125</v>
      </c>
      <c r="L194" s="27"/>
      <c r="M194" s="140" t="s">
        <v>1</v>
      </c>
      <c r="N194" s="141" t="s">
        <v>41</v>
      </c>
      <c r="O194" s="142">
        <v>6.7000000000000004E-2</v>
      </c>
      <c r="P194" s="142">
        <f t="shared" si="21"/>
        <v>7.0350000000000001</v>
      </c>
      <c r="Q194" s="142">
        <v>1.9000000000000001E-4</v>
      </c>
      <c r="R194" s="142">
        <f t="shared" si="22"/>
        <v>1.9950000000000002E-2</v>
      </c>
      <c r="S194" s="142">
        <v>0</v>
      </c>
      <c r="T194" s="143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4" t="s">
        <v>164</v>
      </c>
      <c r="AT194" s="144" t="s">
        <v>121</v>
      </c>
      <c r="AU194" s="144" t="s">
        <v>85</v>
      </c>
      <c r="AY194" s="14" t="s">
        <v>119</v>
      </c>
      <c r="BE194" s="145">
        <f t="shared" si="24"/>
        <v>0</v>
      </c>
      <c r="BF194" s="145">
        <f t="shared" si="25"/>
        <v>0</v>
      </c>
      <c r="BG194" s="145">
        <f t="shared" si="26"/>
        <v>0</v>
      </c>
      <c r="BH194" s="145">
        <f t="shared" si="27"/>
        <v>0</v>
      </c>
      <c r="BI194" s="145">
        <f t="shared" si="28"/>
        <v>0</v>
      </c>
      <c r="BJ194" s="14" t="s">
        <v>19</v>
      </c>
      <c r="BK194" s="145">
        <f t="shared" si="29"/>
        <v>0</v>
      </c>
      <c r="BL194" s="14" t="s">
        <v>164</v>
      </c>
      <c r="BM194" s="144" t="s">
        <v>380</v>
      </c>
    </row>
    <row r="195" spans="1:65" s="2" customFormat="1" ht="20.45" customHeight="1">
      <c r="A195" s="26"/>
      <c r="B195" s="133"/>
      <c r="C195" s="134" t="s">
        <v>381</v>
      </c>
      <c r="D195" s="134" t="s">
        <v>121</v>
      </c>
      <c r="E195" s="135" t="s">
        <v>382</v>
      </c>
      <c r="F195" s="136" t="s">
        <v>383</v>
      </c>
      <c r="G195" s="137" t="s">
        <v>163</v>
      </c>
      <c r="H195" s="138">
        <v>105</v>
      </c>
      <c r="I195" s="139"/>
      <c r="J195" s="139">
        <f t="shared" si="20"/>
        <v>0</v>
      </c>
      <c r="K195" s="136" t="s">
        <v>125</v>
      </c>
      <c r="L195" s="27"/>
      <c r="M195" s="140" t="s">
        <v>1</v>
      </c>
      <c r="N195" s="141" t="s">
        <v>41</v>
      </c>
      <c r="O195" s="142">
        <v>8.2000000000000003E-2</v>
      </c>
      <c r="P195" s="142">
        <f t="shared" si="21"/>
        <v>8.6100000000000012</v>
      </c>
      <c r="Q195" s="142">
        <v>1.0000000000000001E-5</v>
      </c>
      <c r="R195" s="142">
        <f t="shared" si="22"/>
        <v>1.0500000000000002E-3</v>
      </c>
      <c r="S195" s="142">
        <v>0</v>
      </c>
      <c r="T195" s="143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4" t="s">
        <v>164</v>
      </c>
      <c r="AT195" s="144" t="s">
        <v>121</v>
      </c>
      <c r="AU195" s="144" t="s">
        <v>85</v>
      </c>
      <c r="AY195" s="14" t="s">
        <v>119</v>
      </c>
      <c r="BE195" s="145">
        <f t="shared" si="24"/>
        <v>0</v>
      </c>
      <c r="BF195" s="145">
        <f t="shared" si="25"/>
        <v>0</v>
      </c>
      <c r="BG195" s="145">
        <f t="shared" si="26"/>
        <v>0</v>
      </c>
      <c r="BH195" s="145">
        <f t="shared" si="27"/>
        <v>0</v>
      </c>
      <c r="BI195" s="145">
        <f t="shared" si="28"/>
        <v>0</v>
      </c>
      <c r="BJ195" s="14" t="s">
        <v>19</v>
      </c>
      <c r="BK195" s="145">
        <f t="shared" si="29"/>
        <v>0</v>
      </c>
      <c r="BL195" s="14" t="s">
        <v>164</v>
      </c>
      <c r="BM195" s="144" t="s">
        <v>384</v>
      </c>
    </row>
    <row r="196" spans="1:65" s="2" customFormat="1" ht="22.9" customHeight="1">
      <c r="A196" s="26"/>
      <c r="B196" s="133"/>
      <c r="C196" s="134" t="s">
        <v>385</v>
      </c>
      <c r="D196" s="134" t="s">
        <v>121</v>
      </c>
      <c r="E196" s="135" t="s">
        <v>386</v>
      </c>
      <c r="F196" s="136" t="s">
        <v>387</v>
      </c>
      <c r="G196" s="137" t="s">
        <v>272</v>
      </c>
      <c r="H196" s="138">
        <v>1230.2280000000001</v>
      </c>
      <c r="I196" s="139"/>
      <c r="J196" s="139">
        <f t="shared" si="20"/>
        <v>0</v>
      </c>
      <c r="K196" s="136" t="s">
        <v>125</v>
      </c>
      <c r="L196" s="27"/>
      <c r="M196" s="140" t="s">
        <v>1</v>
      </c>
      <c r="N196" s="141" t="s">
        <v>41</v>
      </c>
      <c r="O196" s="142">
        <v>0</v>
      </c>
      <c r="P196" s="142">
        <f t="shared" si="21"/>
        <v>0</v>
      </c>
      <c r="Q196" s="142">
        <v>0</v>
      </c>
      <c r="R196" s="142">
        <f t="shared" si="22"/>
        <v>0</v>
      </c>
      <c r="S196" s="142">
        <v>0</v>
      </c>
      <c r="T196" s="143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4" t="s">
        <v>164</v>
      </c>
      <c r="AT196" s="144" t="s">
        <v>121</v>
      </c>
      <c r="AU196" s="144" t="s">
        <v>85</v>
      </c>
      <c r="AY196" s="14" t="s">
        <v>119</v>
      </c>
      <c r="BE196" s="145">
        <f t="shared" si="24"/>
        <v>0</v>
      </c>
      <c r="BF196" s="145">
        <f t="shared" si="25"/>
        <v>0</v>
      </c>
      <c r="BG196" s="145">
        <f t="shared" si="26"/>
        <v>0</v>
      </c>
      <c r="BH196" s="145">
        <f t="shared" si="27"/>
        <v>0</v>
      </c>
      <c r="BI196" s="145">
        <f t="shared" si="28"/>
        <v>0</v>
      </c>
      <c r="BJ196" s="14" t="s">
        <v>19</v>
      </c>
      <c r="BK196" s="145">
        <f t="shared" si="29"/>
        <v>0</v>
      </c>
      <c r="BL196" s="14" t="s">
        <v>164</v>
      </c>
      <c r="BM196" s="144" t="s">
        <v>388</v>
      </c>
    </row>
    <row r="197" spans="1:65" s="12" customFormat="1" ht="22.9" customHeight="1">
      <c r="B197" s="121"/>
      <c r="D197" s="122" t="s">
        <v>75</v>
      </c>
      <c r="E197" s="131" t="s">
        <v>389</v>
      </c>
      <c r="F197" s="131" t="s">
        <v>390</v>
      </c>
      <c r="J197" s="132">
        <f>BK197</f>
        <v>0</v>
      </c>
      <c r="L197" s="121"/>
      <c r="M197" s="125"/>
      <c r="N197" s="126"/>
      <c r="O197" s="126"/>
      <c r="P197" s="127">
        <f>SUM(P198:P201)</f>
        <v>2.0300000000000002</v>
      </c>
      <c r="Q197" s="126"/>
      <c r="R197" s="127">
        <f>SUM(R198:R201)</f>
        <v>9.2200000000000008E-3</v>
      </c>
      <c r="S197" s="126"/>
      <c r="T197" s="128">
        <f>SUM(T198:T201)</f>
        <v>7.8659999999999994E-2</v>
      </c>
      <c r="AR197" s="122" t="s">
        <v>85</v>
      </c>
      <c r="AT197" s="129" t="s">
        <v>75</v>
      </c>
      <c r="AU197" s="129" t="s">
        <v>19</v>
      </c>
      <c r="AY197" s="122" t="s">
        <v>119</v>
      </c>
      <c r="BK197" s="130">
        <f>SUM(BK198:BK201)</f>
        <v>0</v>
      </c>
    </row>
    <row r="198" spans="1:65" s="2" customFormat="1" ht="20.45" customHeight="1">
      <c r="A198" s="26"/>
      <c r="B198" s="133"/>
      <c r="C198" s="134" t="s">
        <v>391</v>
      </c>
      <c r="D198" s="134" t="s">
        <v>121</v>
      </c>
      <c r="E198" s="135" t="s">
        <v>392</v>
      </c>
      <c r="F198" s="136" t="s">
        <v>393</v>
      </c>
      <c r="G198" s="137" t="s">
        <v>163</v>
      </c>
      <c r="H198" s="138">
        <v>23</v>
      </c>
      <c r="I198" s="139"/>
      <c r="J198" s="139">
        <f>ROUND(I198*H198,2)</f>
        <v>0</v>
      </c>
      <c r="K198" s="136" t="s">
        <v>125</v>
      </c>
      <c r="L198" s="27"/>
      <c r="M198" s="140" t="s">
        <v>1</v>
      </c>
      <c r="N198" s="141" t="s">
        <v>41</v>
      </c>
      <c r="O198" s="142">
        <v>4.3999999999999997E-2</v>
      </c>
      <c r="P198" s="142">
        <f>O198*H198</f>
        <v>1.012</v>
      </c>
      <c r="Q198" s="142">
        <v>3.8999999999999999E-4</v>
      </c>
      <c r="R198" s="142">
        <f>Q198*H198</f>
        <v>8.9700000000000005E-3</v>
      </c>
      <c r="S198" s="142">
        <v>3.4199999999999999E-3</v>
      </c>
      <c r="T198" s="143">
        <f>S198*H198</f>
        <v>7.8659999999999994E-2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4" t="s">
        <v>164</v>
      </c>
      <c r="AT198" s="144" t="s">
        <v>121</v>
      </c>
      <c r="AU198" s="144" t="s">
        <v>85</v>
      </c>
      <c r="AY198" s="14" t="s">
        <v>119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4" t="s">
        <v>19</v>
      </c>
      <c r="BK198" s="145">
        <f>ROUND(I198*H198,2)</f>
        <v>0</v>
      </c>
      <c r="BL198" s="14" t="s">
        <v>164</v>
      </c>
      <c r="BM198" s="144" t="s">
        <v>394</v>
      </c>
    </row>
    <row r="199" spans="1:65" s="2" customFormat="1" ht="14.45" customHeight="1">
      <c r="A199" s="26"/>
      <c r="B199" s="133"/>
      <c r="C199" s="134" t="s">
        <v>395</v>
      </c>
      <c r="D199" s="134" t="s">
        <v>121</v>
      </c>
      <c r="E199" s="135" t="s">
        <v>396</v>
      </c>
      <c r="F199" s="136" t="s">
        <v>397</v>
      </c>
      <c r="G199" s="137" t="s">
        <v>169</v>
      </c>
      <c r="H199" s="138">
        <v>1</v>
      </c>
      <c r="I199" s="139"/>
      <c r="J199" s="139">
        <f>ROUND(I199*H199,2)</f>
        <v>0</v>
      </c>
      <c r="K199" s="136" t="s">
        <v>125</v>
      </c>
      <c r="L199" s="27"/>
      <c r="M199" s="140" t="s">
        <v>1</v>
      </c>
      <c r="N199" s="141" t="s">
        <v>41</v>
      </c>
      <c r="O199" s="142">
        <v>6.4000000000000001E-2</v>
      </c>
      <c r="P199" s="142">
        <f>O199*H199</f>
        <v>6.4000000000000001E-2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4" t="s">
        <v>164</v>
      </c>
      <c r="AT199" s="144" t="s">
        <v>121</v>
      </c>
      <c r="AU199" s="144" t="s">
        <v>85</v>
      </c>
      <c r="AY199" s="14" t="s">
        <v>119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4" t="s">
        <v>19</v>
      </c>
      <c r="BK199" s="145">
        <f>ROUND(I199*H199,2)</f>
        <v>0</v>
      </c>
      <c r="BL199" s="14" t="s">
        <v>164</v>
      </c>
      <c r="BM199" s="144" t="s">
        <v>398</v>
      </c>
    </row>
    <row r="200" spans="1:65" s="2" customFormat="1" ht="14.45" customHeight="1">
      <c r="A200" s="26"/>
      <c r="B200" s="133"/>
      <c r="C200" s="134" t="s">
        <v>399</v>
      </c>
      <c r="D200" s="134" t="s">
        <v>121</v>
      </c>
      <c r="E200" s="135" t="s">
        <v>400</v>
      </c>
      <c r="F200" s="136" t="s">
        <v>401</v>
      </c>
      <c r="G200" s="137" t="s">
        <v>169</v>
      </c>
      <c r="H200" s="138">
        <v>1</v>
      </c>
      <c r="I200" s="139"/>
      <c r="J200" s="139">
        <f>ROUND(I200*H200,2)</f>
        <v>0</v>
      </c>
      <c r="K200" s="136" t="s">
        <v>125</v>
      </c>
      <c r="L200" s="27"/>
      <c r="M200" s="140" t="s">
        <v>1</v>
      </c>
      <c r="N200" s="141" t="s">
        <v>41</v>
      </c>
      <c r="O200" s="142">
        <v>0.48199999999999998</v>
      </c>
      <c r="P200" s="142">
        <f>O200*H200</f>
        <v>0.48199999999999998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4" t="s">
        <v>164</v>
      </c>
      <c r="AT200" s="144" t="s">
        <v>121</v>
      </c>
      <c r="AU200" s="144" t="s">
        <v>85</v>
      </c>
      <c r="AY200" s="14" t="s">
        <v>119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4" t="s">
        <v>19</v>
      </c>
      <c r="BK200" s="145">
        <f>ROUND(I200*H200,2)</f>
        <v>0</v>
      </c>
      <c r="BL200" s="14" t="s">
        <v>164</v>
      </c>
      <c r="BM200" s="144" t="s">
        <v>402</v>
      </c>
    </row>
    <row r="201" spans="1:65" s="2" customFormat="1" ht="14.45" customHeight="1">
      <c r="A201" s="26"/>
      <c r="B201" s="133"/>
      <c r="C201" s="134" t="s">
        <v>403</v>
      </c>
      <c r="D201" s="134" t="s">
        <v>121</v>
      </c>
      <c r="E201" s="135" t="s">
        <v>404</v>
      </c>
      <c r="F201" s="136" t="s">
        <v>405</v>
      </c>
      <c r="G201" s="137" t="s">
        <v>169</v>
      </c>
      <c r="H201" s="138">
        <v>1</v>
      </c>
      <c r="I201" s="139"/>
      <c r="J201" s="139">
        <f>ROUND(I201*H201,2)</f>
        <v>0</v>
      </c>
      <c r="K201" s="136" t="s">
        <v>125</v>
      </c>
      <c r="L201" s="27"/>
      <c r="M201" s="140" t="s">
        <v>1</v>
      </c>
      <c r="N201" s="141" t="s">
        <v>41</v>
      </c>
      <c r="O201" s="142">
        <v>0.47199999999999998</v>
      </c>
      <c r="P201" s="142">
        <f>O201*H201</f>
        <v>0.47199999999999998</v>
      </c>
      <c r="Q201" s="142">
        <v>2.5000000000000001E-4</v>
      </c>
      <c r="R201" s="142">
        <f>Q201*H201</f>
        <v>2.5000000000000001E-4</v>
      </c>
      <c r="S201" s="142">
        <v>0</v>
      </c>
      <c r="T201" s="143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4" t="s">
        <v>164</v>
      </c>
      <c r="AT201" s="144" t="s">
        <v>121</v>
      </c>
      <c r="AU201" s="144" t="s">
        <v>85</v>
      </c>
      <c r="AY201" s="14" t="s">
        <v>119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4" t="s">
        <v>19</v>
      </c>
      <c r="BK201" s="145">
        <f>ROUND(I201*H201,2)</f>
        <v>0</v>
      </c>
      <c r="BL201" s="14" t="s">
        <v>164</v>
      </c>
      <c r="BM201" s="144" t="s">
        <v>406</v>
      </c>
    </row>
    <row r="202" spans="1:65" s="12" customFormat="1" ht="22.9" customHeight="1">
      <c r="B202" s="121"/>
      <c r="D202" s="122" t="s">
        <v>75</v>
      </c>
      <c r="E202" s="131" t="s">
        <v>407</v>
      </c>
      <c r="F202" s="131" t="s">
        <v>408</v>
      </c>
      <c r="J202" s="132">
        <f>BK202</f>
        <v>0</v>
      </c>
      <c r="L202" s="121"/>
      <c r="M202" s="125"/>
      <c r="N202" s="126"/>
      <c r="O202" s="126"/>
      <c r="P202" s="127">
        <f>SUM(P203:P231)</f>
        <v>39.795000000000016</v>
      </c>
      <c r="Q202" s="126"/>
      <c r="R202" s="127">
        <f>SUM(R203:R231)</f>
        <v>0.34009999999999996</v>
      </c>
      <c r="S202" s="126"/>
      <c r="T202" s="128">
        <f>SUM(T203:T231)</f>
        <v>0.23022999999999999</v>
      </c>
      <c r="AR202" s="122" t="s">
        <v>85</v>
      </c>
      <c r="AT202" s="129" t="s">
        <v>75</v>
      </c>
      <c r="AU202" s="129" t="s">
        <v>19</v>
      </c>
      <c r="AY202" s="122" t="s">
        <v>119</v>
      </c>
      <c r="BK202" s="130">
        <f>SUM(BK203:BK231)</f>
        <v>0</v>
      </c>
    </row>
    <row r="203" spans="1:65" s="2" customFormat="1" ht="14.45" customHeight="1">
      <c r="A203" s="26"/>
      <c r="B203" s="133"/>
      <c r="C203" s="134" t="s">
        <v>409</v>
      </c>
      <c r="D203" s="134" t="s">
        <v>121</v>
      </c>
      <c r="E203" s="135" t="s">
        <v>410</v>
      </c>
      <c r="F203" s="136" t="s">
        <v>411</v>
      </c>
      <c r="G203" s="137" t="s">
        <v>412</v>
      </c>
      <c r="H203" s="138">
        <v>2</v>
      </c>
      <c r="I203" s="139"/>
      <c r="J203" s="139">
        <f t="shared" ref="J203:J231" si="30">ROUND(I203*H203,2)</f>
        <v>0</v>
      </c>
      <c r="K203" s="136" t="s">
        <v>125</v>
      </c>
      <c r="L203" s="27"/>
      <c r="M203" s="140" t="s">
        <v>1</v>
      </c>
      <c r="N203" s="141" t="s">
        <v>41</v>
      </c>
      <c r="O203" s="142">
        <v>0.54800000000000004</v>
      </c>
      <c r="P203" s="142">
        <f t="shared" ref="P203:P231" si="31">O203*H203</f>
        <v>1.0960000000000001</v>
      </c>
      <c r="Q203" s="142">
        <v>0</v>
      </c>
      <c r="R203" s="142">
        <f t="shared" ref="R203:R231" si="32">Q203*H203</f>
        <v>0</v>
      </c>
      <c r="S203" s="142">
        <v>1.933E-2</v>
      </c>
      <c r="T203" s="143">
        <f t="shared" ref="T203:T231" si="33">S203*H203</f>
        <v>3.866E-2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4" t="s">
        <v>164</v>
      </c>
      <c r="AT203" s="144" t="s">
        <v>121</v>
      </c>
      <c r="AU203" s="144" t="s">
        <v>85</v>
      </c>
      <c r="AY203" s="14" t="s">
        <v>119</v>
      </c>
      <c r="BE203" s="145">
        <f t="shared" ref="BE203:BE231" si="34">IF(N203="základní",J203,0)</f>
        <v>0</v>
      </c>
      <c r="BF203" s="145">
        <f t="shared" ref="BF203:BF231" si="35">IF(N203="snížená",J203,0)</f>
        <v>0</v>
      </c>
      <c r="BG203" s="145">
        <f t="shared" ref="BG203:BG231" si="36">IF(N203="zákl. přenesená",J203,0)</f>
        <v>0</v>
      </c>
      <c r="BH203" s="145">
        <f t="shared" ref="BH203:BH231" si="37">IF(N203="sníž. přenesená",J203,0)</f>
        <v>0</v>
      </c>
      <c r="BI203" s="145">
        <f t="shared" ref="BI203:BI231" si="38">IF(N203="nulová",J203,0)</f>
        <v>0</v>
      </c>
      <c r="BJ203" s="14" t="s">
        <v>19</v>
      </c>
      <c r="BK203" s="145">
        <f t="shared" ref="BK203:BK231" si="39">ROUND(I203*H203,2)</f>
        <v>0</v>
      </c>
      <c r="BL203" s="14" t="s">
        <v>164</v>
      </c>
      <c r="BM203" s="144" t="s">
        <v>413</v>
      </c>
    </row>
    <row r="204" spans="1:65" s="2" customFormat="1" ht="14.45" customHeight="1">
      <c r="A204" s="26"/>
      <c r="B204" s="133"/>
      <c r="C204" s="134" t="s">
        <v>414</v>
      </c>
      <c r="D204" s="146" t="s">
        <v>121</v>
      </c>
      <c r="E204" s="135" t="s">
        <v>415</v>
      </c>
      <c r="F204" s="136" t="s">
        <v>416</v>
      </c>
      <c r="G204" s="137" t="s">
        <v>412</v>
      </c>
      <c r="H204" s="138">
        <v>2</v>
      </c>
      <c r="I204" s="139"/>
      <c r="J204" s="139">
        <f t="shared" si="30"/>
        <v>0</v>
      </c>
      <c r="K204" s="136" t="s">
        <v>263</v>
      </c>
      <c r="L204" s="27"/>
      <c r="M204" s="140" t="s">
        <v>1</v>
      </c>
      <c r="N204" s="141" t="s">
        <v>41</v>
      </c>
      <c r="O204" s="142">
        <v>1.3</v>
      </c>
      <c r="P204" s="142">
        <f t="shared" si="31"/>
        <v>2.6</v>
      </c>
      <c r="Q204" s="142">
        <v>3.2200000000000002E-3</v>
      </c>
      <c r="R204" s="142">
        <f t="shared" si="32"/>
        <v>6.4400000000000004E-3</v>
      </c>
      <c r="S204" s="142">
        <v>0</v>
      </c>
      <c r="T204" s="143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4" t="s">
        <v>164</v>
      </c>
      <c r="AT204" s="144" t="s">
        <v>121</v>
      </c>
      <c r="AU204" s="144" t="s">
        <v>85</v>
      </c>
      <c r="AY204" s="14" t="s">
        <v>119</v>
      </c>
      <c r="BE204" s="145">
        <f t="shared" si="34"/>
        <v>0</v>
      </c>
      <c r="BF204" s="145">
        <f t="shared" si="35"/>
        <v>0</v>
      </c>
      <c r="BG204" s="145">
        <f t="shared" si="36"/>
        <v>0</v>
      </c>
      <c r="BH204" s="145">
        <f t="shared" si="37"/>
        <v>0</v>
      </c>
      <c r="BI204" s="145">
        <f t="shared" si="38"/>
        <v>0</v>
      </c>
      <c r="BJ204" s="14" t="s">
        <v>19</v>
      </c>
      <c r="BK204" s="145">
        <f t="shared" si="39"/>
        <v>0</v>
      </c>
      <c r="BL204" s="14" t="s">
        <v>164</v>
      </c>
      <c r="BM204" s="144" t="s">
        <v>417</v>
      </c>
    </row>
    <row r="205" spans="1:65" s="2" customFormat="1" ht="14.45" customHeight="1">
      <c r="A205" s="26"/>
      <c r="B205" s="133"/>
      <c r="C205" s="134" t="s">
        <v>418</v>
      </c>
      <c r="D205" s="134" t="s">
        <v>121</v>
      </c>
      <c r="E205" s="135" t="s">
        <v>419</v>
      </c>
      <c r="F205" s="136" t="s">
        <v>420</v>
      </c>
      <c r="G205" s="137" t="s">
        <v>412</v>
      </c>
      <c r="H205" s="138">
        <v>1</v>
      </c>
      <c r="I205" s="139"/>
      <c r="J205" s="139">
        <f t="shared" si="30"/>
        <v>0</v>
      </c>
      <c r="K205" s="136" t="s">
        <v>125</v>
      </c>
      <c r="L205" s="27"/>
      <c r="M205" s="140" t="s">
        <v>1</v>
      </c>
      <c r="N205" s="141" t="s">
        <v>41</v>
      </c>
      <c r="O205" s="142">
        <v>1.1000000000000001</v>
      </c>
      <c r="P205" s="142">
        <f t="shared" si="31"/>
        <v>1.1000000000000001</v>
      </c>
      <c r="Q205" s="142">
        <v>3.7599999999999999E-3</v>
      </c>
      <c r="R205" s="142">
        <f t="shared" si="32"/>
        <v>3.7599999999999999E-3</v>
      </c>
      <c r="S205" s="142">
        <v>0</v>
      </c>
      <c r="T205" s="143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4" t="s">
        <v>164</v>
      </c>
      <c r="AT205" s="144" t="s">
        <v>121</v>
      </c>
      <c r="AU205" s="144" t="s">
        <v>85</v>
      </c>
      <c r="AY205" s="14" t="s">
        <v>119</v>
      </c>
      <c r="BE205" s="145">
        <f t="shared" si="34"/>
        <v>0</v>
      </c>
      <c r="BF205" s="145">
        <f t="shared" si="35"/>
        <v>0</v>
      </c>
      <c r="BG205" s="145">
        <f t="shared" si="36"/>
        <v>0</v>
      </c>
      <c r="BH205" s="145">
        <f t="shared" si="37"/>
        <v>0</v>
      </c>
      <c r="BI205" s="145">
        <f t="shared" si="38"/>
        <v>0</v>
      </c>
      <c r="BJ205" s="14" t="s">
        <v>19</v>
      </c>
      <c r="BK205" s="145">
        <f t="shared" si="39"/>
        <v>0</v>
      </c>
      <c r="BL205" s="14" t="s">
        <v>164</v>
      </c>
      <c r="BM205" s="144" t="s">
        <v>421</v>
      </c>
    </row>
    <row r="206" spans="1:65" s="2" customFormat="1" ht="22.9" customHeight="1">
      <c r="A206" s="26"/>
      <c r="B206" s="133"/>
      <c r="C206" s="134" t="s">
        <v>422</v>
      </c>
      <c r="D206" s="134" t="s">
        <v>121</v>
      </c>
      <c r="E206" s="135" t="s">
        <v>423</v>
      </c>
      <c r="F206" s="136" t="s">
        <v>424</v>
      </c>
      <c r="G206" s="137" t="s">
        <v>412</v>
      </c>
      <c r="H206" s="138">
        <v>1</v>
      </c>
      <c r="I206" s="139"/>
      <c r="J206" s="139">
        <f t="shared" si="30"/>
        <v>0</v>
      </c>
      <c r="K206" s="136" t="s">
        <v>125</v>
      </c>
      <c r="L206" s="27"/>
      <c r="M206" s="140" t="s">
        <v>1</v>
      </c>
      <c r="N206" s="141" t="s">
        <v>41</v>
      </c>
      <c r="O206" s="142">
        <v>0.95</v>
      </c>
      <c r="P206" s="142">
        <f t="shared" si="31"/>
        <v>0.95</v>
      </c>
      <c r="Q206" s="142">
        <v>1.374E-2</v>
      </c>
      <c r="R206" s="142">
        <f t="shared" si="32"/>
        <v>1.374E-2</v>
      </c>
      <c r="S206" s="142">
        <v>0</v>
      </c>
      <c r="T206" s="143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4" t="s">
        <v>164</v>
      </c>
      <c r="AT206" s="144" t="s">
        <v>121</v>
      </c>
      <c r="AU206" s="144" t="s">
        <v>85</v>
      </c>
      <c r="AY206" s="14" t="s">
        <v>119</v>
      </c>
      <c r="BE206" s="145">
        <f t="shared" si="34"/>
        <v>0</v>
      </c>
      <c r="BF206" s="145">
        <f t="shared" si="35"/>
        <v>0</v>
      </c>
      <c r="BG206" s="145">
        <f t="shared" si="36"/>
        <v>0</v>
      </c>
      <c r="BH206" s="145">
        <f t="shared" si="37"/>
        <v>0</v>
      </c>
      <c r="BI206" s="145">
        <f t="shared" si="38"/>
        <v>0</v>
      </c>
      <c r="BJ206" s="14" t="s">
        <v>19</v>
      </c>
      <c r="BK206" s="145">
        <f t="shared" si="39"/>
        <v>0</v>
      </c>
      <c r="BL206" s="14" t="s">
        <v>164</v>
      </c>
      <c r="BM206" s="144" t="s">
        <v>425</v>
      </c>
    </row>
    <row r="207" spans="1:65" s="2" customFormat="1" ht="30.95" customHeight="1">
      <c r="A207" s="26"/>
      <c r="B207" s="133"/>
      <c r="C207" s="134" t="s">
        <v>426</v>
      </c>
      <c r="D207" s="146" t="s">
        <v>121</v>
      </c>
      <c r="E207" s="135" t="s">
        <v>427</v>
      </c>
      <c r="F207" s="136" t="s">
        <v>428</v>
      </c>
      <c r="G207" s="137" t="s">
        <v>412</v>
      </c>
      <c r="H207" s="138">
        <v>2</v>
      </c>
      <c r="I207" s="139"/>
      <c r="J207" s="139">
        <f t="shared" si="30"/>
        <v>0</v>
      </c>
      <c r="K207" s="136" t="s">
        <v>263</v>
      </c>
      <c r="L207" s="27"/>
      <c r="M207" s="140" t="s">
        <v>1</v>
      </c>
      <c r="N207" s="141" t="s">
        <v>41</v>
      </c>
      <c r="O207" s="142">
        <v>1.1000000000000001</v>
      </c>
      <c r="P207" s="142">
        <f t="shared" si="31"/>
        <v>2.2000000000000002</v>
      </c>
      <c r="Q207" s="142">
        <v>2.2749999999999999E-2</v>
      </c>
      <c r="R207" s="142">
        <f t="shared" si="32"/>
        <v>4.5499999999999999E-2</v>
      </c>
      <c r="S207" s="142">
        <v>0</v>
      </c>
      <c r="T207" s="143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4" t="s">
        <v>164</v>
      </c>
      <c r="AT207" s="144" t="s">
        <v>121</v>
      </c>
      <c r="AU207" s="144" t="s">
        <v>85</v>
      </c>
      <c r="AY207" s="14" t="s">
        <v>119</v>
      </c>
      <c r="BE207" s="145">
        <f t="shared" si="34"/>
        <v>0</v>
      </c>
      <c r="BF207" s="145">
        <f t="shared" si="35"/>
        <v>0</v>
      </c>
      <c r="BG207" s="145">
        <f t="shared" si="36"/>
        <v>0</v>
      </c>
      <c r="BH207" s="145">
        <f t="shared" si="37"/>
        <v>0</v>
      </c>
      <c r="BI207" s="145">
        <f t="shared" si="38"/>
        <v>0</v>
      </c>
      <c r="BJ207" s="14" t="s">
        <v>19</v>
      </c>
      <c r="BK207" s="145">
        <f t="shared" si="39"/>
        <v>0</v>
      </c>
      <c r="BL207" s="14" t="s">
        <v>164</v>
      </c>
      <c r="BM207" s="144" t="s">
        <v>429</v>
      </c>
    </row>
    <row r="208" spans="1:65" s="2" customFormat="1" ht="30.95" customHeight="1">
      <c r="A208" s="26"/>
      <c r="B208" s="133"/>
      <c r="C208" s="134" t="s">
        <v>430</v>
      </c>
      <c r="D208" s="146" t="s">
        <v>121</v>
      </c>
      <c r="E208" s="135" t="s">
        <v>431</v>
      </c>
      <c r="F208" s="136" t="s">
        <v>432</v>
      </c>
      <c r="G208" s="137" t="s">
        <v>412</v>
      </c>
      <c r="H208" s="138">
        <v>2</v>
      </c>
      <c r="I208" s="139"/>
      <c r="J208" s="139">
        <f t="shared" si="30"/>
        <v>0</v>
      </c>
      <c r="K208" s="136" t="s">
        <v>263</v>
      </c>
      <c r="L208" s="27"/>
      <c r="M208" s="140" t="s">
        <v>1</v>
      </c>
      <c r="N208" s="141" t="s">
        <v>41</v>
      </c>
      <c r="O208" s="142">
        <v>1.1000000000000001</v>
      </c>
      <c r="P208" s="142">
        <f t="shared" si="31"/>
        <v>2.2000000000000002</v>
      </c>
      <c r="Q208" s="142">
        <v>2.2749999999999999E-2</v>
      </c>
      <c r="R208" s="142">
        <f t="shared" si="32"/>
        <v>4.5499999999999999E-2</v>
      </c>
      <c r="S208" s="142">
        <v>0</v>
      </c>
      <c r="T208" s="143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4" t="s">
        <v>164</v>
      </c>
      <c r="AT208" s="144" t="s">
        <v>121</v>
      </c>
      <c r="AU208" s="144" t="s">
        <v>85</v>
      </c>
      <c r="AY208" s="14" t="s">
        <v>119</v>
      </c>
      <c r="BE208" s="145">
        <f t="shared" si="34"/>
        <v>0</v>
      </c>
      <c r="BF208" s="145">
        <f t="shared" si="35"/>
        <v>0</v>
      </c>
      <c r="BG208" s="145">
        <f t="shared" si="36"/>
        <v>0</v>
      </c>
      <c r="BH208" s="145">
        <f t="shared" si="37"/>
        <v>0</v>
      </c>
      <c r="BI208" s="145">
        <f t="shared" si="38"/>
        <v>0</v>
      </c>
      <c r="BJ208" s="14" t="s">
        <v>19</v>
      </c>
      <c r="BK208" s="145">
        <f t="shared" si="39"/>
        <v>0</v>
      </c>
      <c r="BL208" s="14" t="s">
        <v>164</v>
      </c>
      <c r="BM208" s="144" t="s">
        <v>433</v>
      </c>
    </row>
    <row r="209" spans="1:65" s="2" customFormat="1" ht="14.45" customHeight="1">
      <c r="A209" s="26"/>
      <c r="B209" s="133"/>
      <c r="C209" s="134" t="s">
        <v>434</v>
      </c>
      <c r="D209" s="134" t="s">
        <v>121</v>
      </c>
      <c r="E209" s="135" t="s">
        <v>435</v>
      </c>
      <c r="F209" s="136" t="s">
        <v>436</v>
      </c>
      <c r="G209" s="137" t="s">
        <v>412</v>
      </c>
      <c r="H209" s="138">
        <v>3</v>
      </c>
      <c r="I209" s="139"/>
      <c r="J209" s="139">
        <f t="shared" si="30"/>
        <v>0</v>
      </c>
      <c r="K209" s="136" t="s">
        <v>125</v>
      </c>
      <c r="L209" s="27"/>
      <c r="M209" s="140" t="s">
        <v>1</v>
      </c>
      <c r="N209" s="141" t="s">
        <v>41</v>
      </c>
      <c r="O209" s="142">
        <v>0.36199999999999999</v>
      </c>
      <c r="P209" s="142">
        <f t="shared" si="31"/>
        <v>1.0859999999999999</v>
      </c>
      <c r="Q209" s="142">
        <v>0</v>
      </c>
      <c r="R209" s="142">
        <f t="shared" si="32"/>
        <v>0</v>
      </c>
      <c r="S209" s="142">
        <v>1.9460000000000002E-2</v>
      </c>
      <c r="T209" s="143">
        <f t="shared" si="33"/>
        <v>5.8380000000000001E-2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4" t="s">
        <v>164</v>
      </c>
      <c r="AT209" s="144" t="s">
        <v>121</v>
      </c>
      <c r="AU209" s="144" t="s">
        <v>85</v>
      </c>
      <c r="AY209" s="14" t="s">
        <v>119</v>
      </c>
      <c r="BE209" s="145">
        <f t="shared" si="34"/>
        <v>0</v>
      </c>
      <c r="BF209" s="145">
        <f t="shared" si="35"/>
        <v>0</v>
      </c>
      <c r="BG209" s="145">
        <f t="shared" si="36"/>
        <v>0</v>
      </c>
      <c r="BH209" s="145">
        <f t="shared" si="37"/>
        <v>0</v>
      </c>
      <c r="BI209" s="145">
        <f t="shared" si="38"/>
        <v>0</v>
      </c>
      <c r="BJ209" s="14" t="s">
        <v>19</v>
      </c>
      <c r="BK209" s="145">
        <f t="shared" si="39"/>
        <v>0</v>
      </c>
      <c r="BL209" s="14" t="s">
        <v>164</v>
      </c>
      <c r="BM209" s="144" t="s">
        <v>437</v>
      </c>
    </row>
    <row r="210" spans="1:65" s="2" customFormat="1" ht="14.45" customHeight="1">
      <c r="A210" s="26"/>
      <c r="B210" s="133"/>
      <c r="C210" s="134" t="s">
        <v>438</v>
      </c>
      <c r="D210" s="134" t="s">
        <v>121</v>
      </c>
      <c r="E210" s="135" t="s">
        <v>439</v>
      </c>
      <c r="F210" s="136" t="s">
        <v>440</v>
      </c>
      <c r="G210" s="137" t="s">
        <v>412</v>
      </c>
      <c r="H210" s="138">
        <v>3</v>
      </c>
      <c r="I210" s="139"/>
      <c r="J210" s="139">
        <f t="shared" si="30"/>
        <v>0</v>
      </c>
      <c r="K210" s="136" t="s">
        <v>125</v>
      </c>
      <c r="L210" s="27"/>
      <c r="M210" s="140" t="s">
        <v>1</v>
      </c>
      <c r="N210" s="141" t="s">
        <v>41</v>
      </c>
      <c r="O210" s="142">
        <v>1.1000000000000001</v>
      </c>
      <c r="P210" s="142">
        <f t="shared" si="31"/>
        <v>3.3000000000000003</v>
      </c>
      <c r="Q210" s="142">
        <v>1.197E-2</v>
      </c>
      <c r="R210" s="142">
        <f t="shared" si="32"/>
        <v>3.5909999999999997E-2</v>
      </c>
      <c r="S210" s="142">
        <v>0</v>
      </c>
      <c r="T210" s="143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4" t="s">
        <v>164</v>
      </c>
      <c r="AT210" s="144" t="s">
        <v>121</v>
      </c>
      <c r="AU210" s="144" t="s">
        <v>85</v>
      </c>
      <c r="AY210" s="14" t="s">
        <v>119</v>
      </c>
      <c r="BE210" s="145">
        <f t="shared" si="34"/>
        <v>0</v>
      </c>
      <c r="BF210" s="145">
        <f t="shared" si="35"/>
        <v>0</v>
      </c>
      <c r="BG210" s="145">
        <f t="shared" si="36"/>
        <v>0</v>
      </c>
      <c r="BH210" s="145">
        <f t="shared" si="37"/>
        <v>0</v>
      </c>
      <c r="BI210" s="145">
        <f t="shared" si="38"/>
        <v>0</v>
      </c>
      <c r="BJ210" s="14" t="s">
        <v>19</v>
      </c>
      <c r="BK210" s="145">
        <f t="shared" si="39"/>
        <v>0</v>
      </c>
      <c r="BL210" s="14" t="s">
        <v>164</v>
      </c>
      <c r="BM210" s="144" t="s">
        <v>441</v>
      </c>
    </row>
    <row r="211" spans="1:65" s="2" customFormat="1" ht="22.9" customHeight="1">
      <c r="A211" s="26"/>
      <c r="B211" s="133"/>
      <c r="C211" s="134" t="s">
        <v>442</v>
      </c>
      <c r="D211" s="134" t="s">
        <v>121</v>
      </c>
      <c r="E211" s="135" t="s">
        <v>443</v>
      </c>
      <c r="F211" s="136" t="s">
        <v>444</v>
      </c>
      <c r="G211" s="137" t="s">
        <v>412</v>
      </c>
      <c r="H211" s="138">
        <v>4</v>
      </c>
      <c r="I211" s="139"/>
      <c r="J211" s="139">
        <f t="shared" si="30"/>
        <v>0</v>
      </c>
      <c r="K211" s="136" t="s">
        <v>125</v>
      </c>
      <c r="L211" s="27"/>
      <c r="M211" s="140" t="s">
        <v>1</v>
      </c>
      <c r="N211" s="141" t="s">
        <v>41</v>
      </c>
      <c r="O211" s="142">
        <v>1.1000000000000001</v>
      </c>
      <c r="P211" s="142">
        <f t="shared" si="31"/>
        <v>4.4000000000000004</v>
      </c>
      <c r="Q211" s="142">
        <v>1.4970000000000001E-2</v>
      </c>
      <c r="R211" s="142">
        <f t="shared" si="32"/>
        <v>5.9880000000000003E-2</v>
      </c>
      <c r="S211" s="142">
        <v>0</v>
      </c>
      <c r="T211" s="143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4" t="s">
        <v>164</v>
      </c>
      <c r="AT211" s="144" t="s">
        <v>121</v>
      </c>
      <c r="AU211" s="144" t="s">
        <v>85</v>
      </c>
      <c r="AY211" s="14" t="s">
        <v>119</v>
      </c>
      <c r="BE211" s="145">
        <f t="shared" si="34"/>
        <v>0</v>
      </c>
      <c r="BF211" s="145">
        <f t="shared" si="35"/>
        <v>0</v>
      </c>
      <c r="BG211" s="145">
        <f t="shared" si="36"/>
        <v>0</v>
      </c>
      <c r="BH211" s="145">
        <f t="shared" si="37"/>
        <v>0</v>
      </c>
      <c r="BI211" s="145">
        <f t="shared" si="38"/>
        <v>0</v>
      </c>
      <c r="BJ211" s="14" t="s">
        <v>19</v>
      </c>
      <c r="BK211" s="145">
        <f t="shared" si="39"/>
        <v>0</v>
      </c>
      <c r="BL211" s="14" t="s">
        <v>164</v>
      </c>
      <c r="BM211" s="144" t="s">
        <v>445</v>
      </c>
    </row>
    <row r="212" spans="1:65" s="2" customFormat="1" ht="22.9" customHeight="1">
      <c r="A212" s="26"/>
      <c r="B212" s="133"/>
      <c r="C212" s="134" t="s">
        <v>446</v>
      </c>
      <c r="D212" s="134" t="s">
        <v>121</v>
      </c>
      <c r="E212" s="135" t="s">
        <v>447</v>
      </c>
      <c r="F212" s="136" t="s">
        <v>448</v>
      </c>
      <c r="G212" s="137" t="s">
        <v>412</v>
      </c>
      <c r="H212" s="138">
        <v>1</v>
      </c>
      <c r="I212" s="139"/>
      <c r="J212" s="139">
        <f t="shared" si="30"/>
        <v>0</v>
      </c>
      <c r="K212" s="136" t="s">
        <v>125</v>
      </c>
      <c r="L212" s="27"/>
      <c r="M212" s="140" t="s">
        <v>1</v>
      </c>
      <c r="N212" s="141" t="s">
        <v>41</v>
      </c>
      <c r="O212" s="142">
        <v>1.1000000000000001</v>
      </c>
      <c r="P212" s="142">
        <f t="shared" si="31"/>
        <v>1.1000000000000001</v>
      </c>
      <c r="Q212" s="142">
        <v>1.6469999999999999E-2</v>
      </c>
      <c r="R212" s="142">
        <f t="shared" si="32"/>
        <v>1.6469999999999999E-2</v>
      </c>
      <c r="S212" s="142">
        <v>0</v>
      </c>
      <c r="T212" s="143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4" t="s">
        <v>164</v>
      </c>
      <c r="AT212" s="144" t="s">
        <v>121</v>
      </c>
      <c r="AU212" s="144" t="s">
        <v>85</v>
      </c>
      <c r="AY212" s="14" t="s">
        <v>119</v>
      </c>
      <c r="BE212" s="145">
        <f t="shared" si="34"/>
        <v>0</v>
      </c>
      <c r="BF212" s="145">
        <f t="shared" si="35"/>
        <v>0</v>
      </c>
      <c r="BG212" s="145">
        <f t="shared" si="36"/>
        <v>0</v>
      </c>
      <c r="BH212" s="145">
        <f t="shared" si="37"/>
        <v>0</v>
      </c>
      <c r="BI212" s="145">
        <f t="shared" si="38"/>
        <v>0</v>
      </c>
      <c r="BJ212" s="14" t="s">
        <v>19</v>
      </c>
      <c r="BK212" s="145">
        <f t="shared" si="39"/>
        <v>0</v>
      </c>
      <c r="BL212" s="14" t="s">
        <v>164</v>
      </c>
      <c r="BM212" s="144" t="s">
        <v>449</v>
      </c>
    </row>
    <row r="213" spans="1:65" s="2" customFormat="1" ht="14.45" customHeight="1">
      <c r="A213" s="26"/>
      <c r="B213" s="133"/>
      <c r="C213" s="134" t="s">
        <v>450</v>
      </c>
      <c r="D213" s="134" t="s">
        <v>121</v>
      </c>
      <c r="E213" s="135" t="s">
        <v>451</v>
      </c>
      <c r="F213" s="136" t="s">
        <v>452</v>
      </c>
      <c r="G213" s="137" t="s">
        <v>412</v>
      </c>
      <c r="H213" s="138">
        <v>1</v>
      </c>
      <c r="I213" s="139"/>
      <c r="J213" s="139">
        <f t="shared" si="30"/>
        <v>0</v>
      </c>
      <c r="K213" s="136" t="s">
        <v>125</v>
      </c>
      <c r="L213" s="27"/>
      <c r="M213" s="140" t="s">
        <v>1</v>
      </c>
      <c r="N213" s="141" t="s">
        <v>41</v>
      </c>
      <c r="O213" s="142">
        <v>1.1000000000000001</v>
      </c>
      <c r="P213" s="142">
        <f t="shared" si="31"/>
        <v>1.1000000000000001</v>
      </c>
      <c r="Q213" s="142">
        <v>1.396E-2</v>
      </c>
      <c r="R213" s="142">
        <f t="shared" si="32"/>
        <v>1.396E-2</v>
      </c>
      <c r="S213" s="142">
        <v>0</v>
      </c>
      <c r="T213" s="143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4" t="s">
        <v>164</v>
      </c>
      <c r="AT213" s="144" t="s">
        <v>121</v>
      </c>
      <c r="AU213" s="144" t="s">
        <v>85</v>
      </c>
      <c r="AY213" s="14" t="s">
        <v>119</v>
      </c>
      <c r="BE213" s="145">
        <f t="shared" si="34"/>
        <v>0</v>
      </c>
      <c r="BF213" s="145">
        <f t="shared" si="35"/>
        <v>0</v>
      </c>
      <c r="BG213" s="145">
        <f t="shared" si="36"/>
        <v>0</v>
      </c>
      <c r="BH213" s="145">
        <f t="shared" si="37"/>
        <v>0</v>
      </c>
      <c r="BI213" s="145">
        <f t="shared" si="38"/>
        <v>0</v>
      </c>
      <c r="BJ213" s="14" t="s">
        <v>19</v>
      </c>
      <c r="BK213" s="145">
        <f t="shared" si="39"/>
        <v>0</v>
      </c>
      <c r="BL213" s="14" t="s">
        <v>164</v>
      </c>
      <c r="BM213" s="144" t="s">
        <v>453</v>
      </c>
    </row>
    <row r="214" spans="1:65" s="2" customFormat="1" ht="14.45" customHeight="1">
      <c r="A214" s="26"/>
      <c r="B214" s="133"/>
      <c r="C214" s="134" t="s">
        <v>454</v>
      </c>
      <c r="D214" s="134" t="s">
        <v>121</v>
      </c>
      <c r="E214" s="135" t="s">
        <v>455</v>
      </c>
      <c r="F214" s="136" t="s">
        <v>456</v>
      </c>
      <c r="G214" s="137" t="s">
        <v>412</v>
      </c>
      <c r="H214" s="138">
        <v>1</v>
      </c>
      <c r="I214" s="139"/>
      <c r="J214" s="139">
        <f t="shared" si="30"/>
        <v>0</v>
      </c>
      <c r="K214" s="136" t="s">
        <v>125</v>
      </c>
      <c r="L214" s="27"/>
      <c r="M214" s="140" t="s">
        <v>1</v>
      </c>
      <c r="N214" s="141" t="s">
        <v>41</v>
      </c>
      <c r="O214" s="142">
        <v>0.40300000000000002</v>
      </c>
      <c r="P214" s="142">
        <f t="shared" si="31"/>
        <v>0.40300000000000002</v>
      </c>
      <c r="Q214" s="142">
        <v>0</v>
      </c>
      <c r="R214" s="142">
        <f t="shared" si="32"/>
        <v>0</v>
      </c>
      <c r="S214" s="142">
        <v>3.2899999999999999E-2</v>
      </c>
      <c r="T214" s="143">
        <f t="shared" si="33"/>
        <v>3.2899999999999999E-2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4" t="s">
        <v>164</v>
      </c>
      <c r="AT214" s="144" t="s">
        <v>121</v>
      </c>
      <c r="AU214" s="144" t="s">
        <v>85</v>
      </c>
      <c r="AY214" s="14" t="s">
        <v>119</v>
      </c>
      <c r="BE214" s="145">
        <f t="shared" si="34"/>
        <v>0</v>
      </c>
      <c r="BF214" s="145">
        <f t="shared" si="35"/>
        <v>0</v>
      </c>
      <c r="BG214" s="145">
        <f t="shared" si="36"/>
        <v>0</v>
      </c>
      <c r="BH214" s="145">
        <f t="shared" si="37"/>
        <v>0</v>
      </c>
      <c r="BI214" s="145">
        <f t="shared" si="38"/>
        <v>0</v>
      </c>
      <c r="BJ214" s="14" t="s">
        <v>19</v>
      </c>
      <c r="BK214" s="145">
        <f t="shared" si="39"/>
        <v>0</v>
      </c>
      <c r="BL214" s="14" t="s">
        <v>164</v>
      </c>
      <c r="BM214" s="144" t="s">
        <v>457</v>
      </c>
    </row>
    <row r="215" spans="1:65" s="2" customFormat="1" ht="22.9" customHeight="1">
      <c r="A215" s="26"/>
      <c r="B215" s="133"/>
      <c r="C215" s="134" t="s">
        <v>458</v>
      </c>
      <c r="D215" s="134" t="s">
        <v>121</v>
      </c>
      <c r="E215" s="135" t="s">
        <v>459</v>
      </c>
      <c r="F215" s="136" t="s">
        <v>460</v>
      </c>
      <c r="G215" s="137" t="s">
        <v>412</v>
      </c>
      <c r="H215" s="138">
        <v>2</v>
      </c>
      <c r="I215" s="139"/>
      <c r="J215" s="139">
        <f t="shared" si="30"/>
        <v>0</v>
      </c>
      <c r="K215" s="136" t="s">
        <v>125</v>
      </c>
      <c r="L215" s="27"/>
      <c r="M215" s="140" t="s">
        <v>1</v>
      </c>
      <c r="N215" s="141" t="s">
        <v>41</v>
      </c>
      <c r="O215" s="142">
        <v>1.5</v>
      </c>
      <c r="P215" s="142">
        <f t="shared" si="31"/>
        <v>3</v>
      </c>
      <c r="Q215" s="142">
        <v>1.4749999999999999E-2</v>
      </c>
      <c r="R215" s="142">
        <f t="shared" si="32"/>
        <v>2.9499999999999998E-2</v>
      </c>
      <c r="S215" s="142">
        <v>0</v>
      </c>
      <c r="T215" s="143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4" t="s">
        <v>164</v>
      </c>
      <c r="AT215" s="144" t="s">
        <v>121</v>
      </c>
      <c r="AU215" s="144" t="s">
        <v>85</v>
      </c>
      <c r="AY215" s="14" t="s">
        <v>119</v>
      </c>
      <c r="BE215" s="145">
        <f t="shared" si="34"/>
        <v>0</v>
      </c>
      <c r="BF215" s="145">
        <f t="shared" si="35"/>
        <v>0</v>
      </c>
      <c r="BG215" s="145">
        <f t="shared" si="36"/>
        <v>0</v>
      </c>
      <c r="BH215" s="145">
        <f t="shared" si="37"/>
        <v>0</v>
      </c>
      <c r="BI215" s="145">
        <f t="shared" si="38"/>
        <v>0</v>
      </c>
      <c r="BJ215" s="14" t="s">
        <v>19</v>
      </c>
      <c r="BK215" s="145">
        <f t="shared" si="39"/>
        <v>0</v>
      </c>
      <c r="BL215" s="14" t="s">
        <v>164</v>
      </c>
      <c r="BM215" s="144" t="s">
        <v>461</v>
      </c>
    </row>
    <row r="216" spans="1:65" s="2" customFormat="1" ht="22.9" customHeight="1">
      <c r="A216" s="26"/>
      <c r="B216" s="133"/>
      <c r="C216" s="134" t="s">
        <v>462</v>
      </c>
      <c r="D216" s="134" t="s">
        <v>121</v>
      </c>
      <c r="E216" s="135" t="s">
        <v>463</v>
      </c>
      <c r="F216" s="136" t="s">
        <v>464</v>
      </c>
      <c r="G216" s="137" t="s">
        <v>412</v>
      </c>
      <c r="H216" s="138">
        <v>1</v>
      </c>
      <c r="I216" s="139"/>
      <c r="J216" s="139">
        <f t="shared" si="30"/>
        <v>0</v>
      </c>
      <c r="K216" s="136" t="s">
        <v>125</v>
      </c>
      <c r="L216" s="27"/>
      <c r="M216" s="140" t="s">
        <v>1</v>
      </c>
      <c r="N216" s="141" t="s">
        <v>41</v>
      </c>
      <c r="O216" s="142">
        <v>0.42399999999999999</v>
      </c>
      <c r="P216" s="142">
        <f t="shared" si="31"/>
        <v>0.42399999999999999</v>
      </c>
      <c r="Q216" s="142">
        <v>0</v>
      </c>
      <c r="R216" s="142">
        <f t="shared" si="32"/>
        <v>0</v>
      </c>
      <c r="S216" s="142">
        <v>2.2800000000000001E-2</v>
      </c>
      <c r="T216" s="143">
        <f t="shared" si="33"/>
        <v>2.2800000000000001E-2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4" t="s">
        <v>164</v>
      </c>
      <c r="AT216" s="144" t="s">
        <v>121</v>
      </c>
      <c r="AU216" s="144" t="s">
        <v>85</v>
      </c>
      <c r="AY216" s="14" t="s">
        <v>119</v>
      </c>
      <c r="BE216" s="145">
        <f t="shared" si="34"/>
        <v>0</v>
      </c>
      <c r="BF216" s="145">
        <f t="shared" si="35"/>
        <v>0</v>
      </c>
      <c r="BG216" s="145">
        <f t="shared" si="36"/>
        <v>0</v>
      </c>
      <c r="BH216" s="145">
        <f t="shared" si="37"/>
        <v>0</v>
      </c>
      <c r="BI216" s="145">
        <f t="shared" si="38"/>
        <v>0</v>
      </c>
      <c r="BJ216" s="14" t="s">
        <v>19</v>
      </c>
      <c r="BK216" s="145">
        <f t="shared" si="39"/>
        <v>0</v>
      </c>
      <c r="BL216" s="14" t="s">
        <v>164</v>
      </c>
      <c r="BM216" s="144" t="s">
        <v>465</v>
      </c>
    </row>
    <row r="217" spans="1:65" s="2" customFormat="1" ht="22.9" customHeight="1">
      <c r="A217" s="26"/>
      <c r="B217" s="133"/>
      <c r="C217" s="134" t="s">
        <v>466</v>
      </c>
      <c r="D217" s="134" t="s">
        <v>121</v>
      </c>
      <c r="E217" s="135" t="s">
        <v>467</v>
      </c>
      <c r="F217" s="136" t="s">
        <v>468</v>
      </c>
      <c r="G217" s="137" t="s">
        <v>412</v>
      </c>
      <c r="H217" s="138">
        <v>4</v>
      </c>
      <c r="I217" s="139"/>
      <c r="J217" s="139">
        <f t="shared" si="30"/>
        <v>0</v>
      </c>
      <c r="K217" s="136" t="s">
        <v>125</v>
      </c>
      <c r="L217" s="27"/>
      <c r="M217" s="140" t="s">
        <v>1</v>
      </c>
      <c r="N217" s="141" t="s">
        <v>41</v>
      </c>
      <c r="O217" s="142">
        <v>0.50700000000000001</v>
      </c>
      <c r="P217" s="142">
        <f t="shared" si="31"/>
        <v>2.028</v>
      </c>
      <c r="Q217" s="142">
        <v>1.0659999999999999E-2</v>
      </c>
      <c r="R217" s="142">
        <f t="shared" si="32"/>
        <v>4.2639999999999997E-2</v>
      </c>
      <c r="S217" s="142">
        <v>0</v>
      </c>
      <c r="T217" s="143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4" t="s">
        <v>164</v>
      </c>
      <c r="AT217" s="144" t="s">
        <v>121</v>
      </c>
      <c r="AU217" s="144" t="s">
        <v>85</v>
      </c>
      <c r="AY217" s="14" t="s">
        <v>119</v>
      </c>
      <c r="BE217" s="145">
        <f t="shared" si="34"/>
        <v>0</v>
      </c>
      <c r="BF217" s="145">
        <f t="shared" si="35"/>
        <v>0</v>
      </c>
      <c r="BG217" s="145">
        <f t="shared" si="36"/>
        <v>0</v>
      </c>
      <c r="BH217" s="145">
        <f t="shared" si="37"/>
        <v>0</v>
      </c>
      <c r="BI217" s="145">
        <f t="shared" si="38"/>
        <v>0</v>
      </c>
      <c r="BJ217" s="14" t="s">
        <v>19</v>
      </c>
      <c r="BK217" s="145">
        <f t="shared" si="39"/>
        <v>0</v>
      </c>
      <c r="BL217" s="14" t="s">
        <v>164</v>
      </c>
      <c r="BM217" s="144" t="s">
        <v>469</v>
      </c>
    </row>
    <row r="218" spans="1:65" s="2" customFormat="1" ht="22.9" customHeight="1">
      <c r="A218" s="26"/>
      <c r="B218" s="133"/>
      <c r="C218" s="134" t="s">
        <v>470</v>
      </c>
      <c r="D218" s="134" t="s">
        <v>121</v>
      </c>
      <c r="E218" s="135" t="s">
        <v>471</v>
      </c>
      <c r="F218" s="136" t="s">
        <v>472</v>
      </c>
      <c r="G218" s="137" t="s">
        <v>412</v>
      </c>
      <c r="H218" s="138">
        <v>1</v>
      </c>
      <c r="I218" s="139"/>
      <c r="J218" s="139">
        <f t="shared" si="30"/>
        <v>0</v>
      </c>
      <c r="K218" s="136" t="s">
        <v>125</v>
      </c>
      <c r="L218" s="27"/>
      <c r="M218" s="140" t="s">
        <v>1</v>
      </c>
      <c r="N218" s="141" t="s">
        <v>41</v>
      </c>
      <c r="O218" s="142">
        <v>0.50700000000000001</v>
      </c>
      <c r="P218" s="142">
        <f t="shared" si="31"/>
        <v>0.50700000000000001</v>
      </c>
      <c r="Q218" s="142">
        <v>1.0659999999999999E-2</v>
      </c>
      <c r="R218" s="142">
        <f t="shared" si="32"/>
        <v>1.0659999999999999E-2</v>
      </c>
      <c r="S218" s="142">
        <v>0</v>
      </c>
      <c r="T218" s="143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4" t="s">
        <v>164</v>
      </c>
      <c r="AT218" s="144" t="s">
        <v>121</v>
      </c>
      <c r="AU218" s="144" t="s">
        <v>85</v>
      </c>
      <c r="AY218" s="14" t="s">
        <v>119</v>
      </c>
      <c r="BE218" s="145">
        <f t="shared" si="34"/>
        <v>0</v>
      </c>
      <c r="BF218" s="145">
        <f t="shared" si="35"/>
        <v>0</v>
      </c>
      <c r="BG218" s="145">
        <f t="shared" si="36"/>
        <v>0</v>
      </c>
      <c r="BH218" s="145">
        <f t="shared" si="37"/>
        <v>0</v>
      </c>
      <c r="BI218" s="145">
        <f t="shared" si="38"/>
        <v>0</v>
      </c>
      <c r="BJ218" s="14" t="s">
        <v>19</v>
      </c>
      <c r="BK218" s="145">
        <f t="shared" si="39"/>
        <v>0</v>
      </c>
      <c r="BL218" s="14" t="s">
        <v>164</v>
      </c>
      <c r="BM218" s="144" t="s">
        <v>473</v>
      </c>
    </row>
    <row r="219" spans="1:65" s="2" customFormat="1" ht="22.9" customHeight="1">
      <c r="A219" s="26"/>
      <c r="B219" s="133"/>
      <c r="C219" s="134" t="s">
        <v>474</v>
      </c>
      <c r="D219" s="134" t="s">
        <v>121</v>
      </c>
      <c r="E219" s="135" t="s">
        <v>475</v>
      </c>
      <c r="F219" s="136" t="s">
        <v>476</v>
      </c>
      <c r="G219" s="137" t="s">
        <v>150</v>
      </c>
      <c r="H219" s="138">
        <v>1</v>
      </c>
      <c r="I219" s="139"/>
      <c r="J219" s="139">
        <f t="shared" si="30"/>
        <v>0</v>
      </c>
      <c r="K219" s="136" t="s">
        <v>125</v>
      </c>
      <c r="L219" s="27"/>
      <c r="M219" s="140" t="s">
        <v>1</v>
      </c>
      <c r="N219" s="141" t="s">
        <v>41</v>
      </c>
      <c r="O219" s="142">
        <v>3.169</v>
      </c>
      <c r="P219" s="142">
        <f t="shared" si="31"/>
        <v>3.169</v>
      </c>
      <c r="Q219" s="142">
        <v>0</v>
      </c>
      <c r="R219" s="142">
        <f t="shared" si="32"/>
        <v>0</v>
      </c>
      <c r="S219" s="142">
        <v>0</v>
      </c>
      <c r="T219" s="143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4" t="s">
        <v>164</v>
      </c>
      <c r="AT219" s="144" t="s">
        <v>121</v>
      </c>
      <c r="AU219" s="144" t="s">
        <v>85</v>
      </c>
      <c r="AY219" s="14" t="s">
        <v>119</v>
      </c>
      <c r="BE219" s="145">
        <f t="shared" si="34"/>
        <v>0</v>
      </c>
      <c r="BF219" s="145">
        <f t="shared" si="35"/>
        <v>0</v>
      </c>
      <c r="BG219" s="145">
        <f t="shared" si="36"/>
        <v>0</v>
      </c>
      <c r="BH219" s="145">
        <f t="shared" si="37"/>
        <v>0</v>
      </c>
      <c r="BI219" s="145">
        <f t="shared" si="38"/>
        <v>0</v>
      </c>
      <c r="BJ219" s="14" t="s">
        <v>19</v>
      </c>
      <c r="BK219" s="145">
        <f t="shared" si="39"/>
        <v>0</v>
      </c>
      <c r="BL219" s="14" t="s">
        <v>164</v>
      </c>
      <c r="BM219" s="144" t="s">
        <v>477</v>
      </c>
    </row>
    <row r="220" spans="1:65" s="2" customFormat="1" ht="14.45" customHeight="1">
      <c r="A220" s="26"/>
      <c r="B220" s="133"/>
      <c r="C220" s="134" t="s">
        <v>478</v>
      </c>
      <c r="D220" s="134" t="s">
        <v>121</v>
      </c>
      <c r="E220" s="135" t="s">
        <v>479</v>
      </c>
      <c r="F220" s="136" t="s">
        <v>480</v>
      </c>
      <c r="G220" s="137" t="s">
        <v>412</v>
      </c>
      <c r="H220" s="138">
        <v>1</v>
      </c>
      <c r="I220" s="139"/>
      <c r="J220" s="139">
        <f t="shared" si="30"/>
        <v>0</v>
      </c>
      <c r="K220" s="136" t="s">
        <v>125</v>
      </c>
      <c r="L220" s="27"/>
      <c r="M220" s="140" t="s">
        <v>1</v>
      </c>
      <c r="N220" s="141" t="s">
        <v>41</v>
      </c>
      <c r="O220" s="142">
        <v>0.31</v>
      </c>
      <c r="P220" s="142">
        <f t="shared" si="31"/>
        <v>0.31</v>
      </c>
      <c r="Q220" s="142">
        <v>0</v>
      </c>
      <c r="R220" s="142">
        <f t="shared" si="32"/>
        <v>0</v>
      </c>
      <c r="S220" s="142">
        <v>6.7000000000000004E-2</v>
      </c>
      <c r="T220" s="143">
        <f t="shared" si="33"/>
        <v>6.7000000000000004E-2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4" t="s">
        <v>164</v>
      </c>
      <c r="AT220" s="144" t="s">
        <v>121</v>
      </c>
      <c r="AU220" s="144" t="s">
        <v>85</v>
      </c>
      <c r="AY220" s="14" t="s">
        <v>119</v>
      </c>
      <c r="BE220" s="145">
        <f t="shared" si="34"/>
        <v>0</v>
      </c>
      <c r="BF220" s="145">
        <f t="shared" si="35"/>
        <v>0</v>
      </c>
      <c r="BG220" s="145">
        <f t="shared" si="36"/>
        <v>0</v>
      </c>
      <c r="BH220" s="145">
        <f t="shared" si="37"/>
        <v>0</v>
      </c>
      <c r="BI220" s="145">
        <f t="shared" si="38"/>
        <v>0</v>
      </c>
      <c r="BJ220" s="14" t="s">
        <v>19</v>
      </c>
      <c r="BK220" s="145">
        <f t="shared" si="39"/>
        <v>0</v>
      </c>
      <c r="BL220" s="14" t="s">
        <v>164</v>
      </c>
      <c r="BM220" s="144" t="s">
        <v>481</v>
      </c>
    </row>
    <row r="221" spans="1:65" s="2" customFormat="1" ht="14.45" customHeight="1">
      <c r="A221" s="26"/>
      <c r="B221" s="133"/>
      <c r="C221" s="134" t="s">
        <v>482</v>
      </c>
      <c r="D221" s="134" t="s">
        <v>121</v>
      </c>
      <c r="E221" s="135" t="s">
        <v>483</v>
      </c>
      <c r="F221" s="136" t="s">
        <v>484</v>
      </c>
      <c r="G221" s="137" t="s">
        <v>169</v>
      </c>
      <c r="H221" s="138">
        <v>4</v>
      </c>
      <c r="I221" s="139"/>
      <c r="J221" s="139">
        <f t="shared" si="30"/>
        <v>0</v>
      </c>
      <c r="K221" s="136" t="s">
        <v>125</v>
      </c>
      <c r="L221" s="27"/>
      <c r="M221" s="140" t="s">
        <v>1</v>
      </c>
      <c r="N221" s="141" t="s">
        <v>41</v>
      </c>
      <c r="O221" s="142">
        <v>0.124</v>
      </c>
      <c r="P221" s="142">
        <f t="shared" si="31"/>
        <v>0.496</v>
      </c>
      <c r="Q221" s="142">
        <v>1E-3</v>
      </c>
      <c r="R221" s="142">
        <f t="shared" si="32"/>
        <v>4.0000000000000001E-3</v>
      </c>
      <c r="S221" s="142">
        <v>0</v>
      </c>
      <c r="T221" s="143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4" t="s">
        <v>164</v>
      </c>
      <c r="AT221" s="144" t="s">
        <v>121</v>
      </c>
      <c r="AU221" s="144" t="s">
        <v>85</v>
      </c>
      <c r="AY221" s="14" t="s">
        <v>119</v>
      </c>
      <c r="BE221" s="145">
        <f t="shared" si="34"/>
        <v>0</v>
      </c>
      <c r="BF221" s="145">
        <f t="shared" si="35"/>
        <v>0</v>
      </c>
      <c r="BG221" s="145">
        <f t="shared" si="36"/>
        <v>0</v>
      </c>
      <c r="BH221" s="145">
        <f t="shared" si="37"/>
        <v>0</v>
      </c>
      <c r="BI221" s="145">
        <f t="shared" si="38"/>
        <v>0</v>
      </c>
      <c r="BJ221" s="14" t="s">
        <v>19</v>
      </c>
      <c r="BK221" s="145">
        <f t="shared" si="39"/>
        <v>0</v>
      </c>
      <c r="BL221" s="14" t="s">
        <v>164</v>
      </c>
      <c r="BM221" s="144" t="s">
        <v>485</v>
      </c>
    </row>
    <row r="222" spans="1:65" s="2" customFormat="1" ht="22.9" customHeight="1">
      <c r="A222" s="26"/>
      <c r="B222" s="133"/>
      <c r="C222" s="134" t="s">
        <v>486</v>
      </c>
      <c r="D222" s="134" t="s">
        <v>121</v>
      </c>
      <c r="E222" s="135" t="s">
        <v>487</v>
      </c>
      <c r="F222" s="136" t="s">
        <v>488</v>
      </c>
      <c r="G222" s="137" t="s">
        <v>412</v>
      </c>
      <c r="H222" s="138">
        <v>13</v>
      </c>
      <c r="I222" s="139"/>
      <c r="J222" s="139">
        <f t="shared" si="30"/>
        <v>0</v>
      </c>
      <c r="K222" s="136" t="s">
        <v>125</v>
      </c>
      <c r="L222" s="27"/>
      <c r="M222" s="140" t="s">
        <v>1</v>
      </c>
      <c r="N222" s="141" t="s">
        <v>41</v>
      </c>
      <c r="O222" s="142">
        <v>0.22700000000000001</v>
      </c>
      <c r="P222" s="142">
        <f t="shared" si="31"/>
        <v>2.9510000000000001</v>
      </c>
      <c r="Q222" s="142">
        <v>2.4000000000000001E-4</v>
      </c>
      <c r="R222" s="142">
        <f t="shared" si="32"/>
        <v>3.1199999999999999E-3</v>
      </c>
      <c r="S222" s="142">
        <v>0</v>
      </c>
      <c r="T222" s="143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4" t="s">
        <v>164</v>
      </c>
      <c r="AT222" s="144" t="s">
        <v>121</v>
      </c>
      <c r="AU222" s="144" t="s">
        <v>85</v>
      </c>
      <c r="AY222" s="14" t="s">
        <v>119</v>
      </c>
      <c r="BE222" s="145">
        <f t="shared" si="34"/>
        <v>0</v>
      </c>
      <c r="BF222" s="145">
        <f t="shared" si="35"/>
        <v>0</v>
      </c>
      <c r="BG222" s="145">
        <f t="shared" si="36"/>
        <v>0</v>
      </c>
      <c r="BH222" s="145">
        <f t="shared" si="37"/>
        <v>0</v>
      </c>
      <c r="BI222" s="145">
        <f t="shared" si="38"/>
        <v>0</v>
      </c>
      <c r="BJ222" s="14" t="s">
        <v>19</v>
      </c>
      <c r="BK222" s="145">
        <f t="shared" si="39"/>
        <v>0</v>
      </c>
      <c r="BL222" s="14" t="s">
        <v>164</v>
      </c>
      <c r="BM222" s="144" t="s">
        <v>489</v>
      </c>
    </row>
    <row r="223" spans="1:65" s="2" customFormat="1" ht="14.45" customHeight="1">
      <c r="A223" s="26"/>
      <c r="B223" s="133"/>
      <c r="C223" s="134" t="s">
        <v>490</v>
      </c>
      <c r="D223" s="134" t="s">
        <v>121</v>
      </c>
      <c r="E223" s="135" t="s">
        <v>491</v>
      </c>
      <c r="F223" s="136" t="s">
        <v>492</v>
      </c>
      <c r="G223" s="137" t="s">
        <v>412</v>
      </c>
      <c r="H223" s="138">
        <v>4</v>
      </c>
      <c r="I223" s="139"/>
      <c r="J223" s="139">
        <f t="shared" si="30"/>
        <v>0</v>
      </c>
      <c r="K223" s="136" t="s">
        <v>125</v>
      </c>
      <c r="L223" s="27"/>
      <c r="M223" s="140" t="s">
        <v>1</v>
      </c>
      <c r="N223" s="141" t="s">
        <v>41</v>
      </c>
      <c r="O223" s="142">
        <v>0.217</v>
      </c>
      <c r="P223" s="142">
        <f t="shared" si="31"/>
        <v>0.86799999999999999</v>
      </c>
      <c r="Q223" s="142">
        <v>0</v>
      </c>
      <c r="R223" s="142">
        <f t="shared" si="32"/>
        <v>0</v>
      </c>
      <c r="S223" s="142">
        <v>1.56E-3</v>
      </c>
      <c r="T223" s="143">
        <f t="shared" si="33"/>
        <v>6.2399999999999999E-3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4" t="s">
        <v>164</v>
      </c>
      <c r="AT223" s="144" t="s">
        <v>121</v>
      </c>
      <c r="AU223" s="144" t="s">
        <v>85</v>
      </c>
      <c r="AY223" s="14" t="s">
        <v>119</v>
      </c>
      <c r="BE223" s="145">
        <f t="shared" si="34"/>
        <v>0</v>
      </c>
      <c r="BF223" s="145">
        <f t="shared" si="35"/>
        <v>0</v>
      </c>
      <c r="BG223" s="145">
        <f t="shared" si="36"/>
        <v>0</v>
      </c>
      <c r="BH223" s="145">
        <f t="shared" si="37"/>
        <v>0</v>
      </c>
      <c r="BI223" s="145">
        <f t="shared" si="38"/>
        <v>0</v>
      </c>
      <c r="BJ223" s="14" t="s">
        <v>19</v>
      </c>
      <c r="BK223" s="145">
        <f t="shared" si="39"/>
        <v>0</v>
      </c>
      <c r="BL223" s="14" t="s">
        <v>164</v>
      </c>
      <c r="BM223" s="144" t="s">
        <v>493</v>
      </c>
    </row>
    <row r="224" spans="1:65" s="2" customFormat="1" ht="22.9" customHeight="1">
      <c r="A224" s="26"/>
      <c r="B224" s="133"/>
      <c r="C224" s="134" t="s">
        <v>494</v>
      </c>
      <c r="D224" s="134" t="s">
        <v>121</v>
      </c>
      <c r="E224" s="135" t="s">
        <v>495</v>
      </c>
      <c r="F224" s="136" t="s">
        <v>496</v>
      </c>
      <c r="G224" s="137" t="s">
        <v>412</v>
      </c>
      <c r="H224" s="138">
        <v>1</v>
      </c>
      <c r="I224" s="139"/>
      <c r="J224" s="139">
        <f t="shared" si="30"/>
        <v>0</v>
      </c>
      <c r="K224" s="136" t="s">
        <v>125</v>
      </c>
      <c r="L224" s="27"/>
      <c r="M224" s="140" t="s">
        <v>1</v>
      </c>
      <c r="N224" s="141" t="s">
        <v>41</v>
      </c>
      <c r="O224" s="142">
        <v>0.2</v>
      </c>
      <c r="P224" s="142">
        <f t="shared" si="31"/>
        <v>0.2</v>
      </c>
      <c r="Q224" s="142">
        <v>1.72E-3</v>
      </c>
      <c r="R224" s="142">
        <f t="shared" si="32"/>
        <v>1.72E-3</v>
      </c>
      <c r="S224" s="142">
        <v>0</v>
      </c>
      <c r="T224" s="143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4" t="s">
        <v>164</v>
      </c>
      <c r="AT224" s="144" t="s">
        <v>121</v>
      </c>
      <c r="AU224" s="144" t="s">
        <v>85</v>
      </c>
      <c r="AY224" s="14" t="s">
        <v>119</v>
      </c>
      <c r="BE224" s="145">
        <f t="shared" si="34"/>
        <v>0</v>
      </c>
      <c r="BF224" s="145">
        <f t="shared" si="35"/>
        <v>0</v>
      </c>
      <c r="BG224" s="145">
        <f t="shared" si="36"/>
        <v>0</v>
      </c>
      <c r="BH224" s="145">
        <f t="shared" si="37"/>
        <v>0</v>
      </c>
      <c r="BI224" s="145">
        <f t="shared" si="38"/>
        <v>0</v>
      </c>
      <c r="BJ224" s="14" t="s">
        <v>19</v>
      </c>
      <c r="BK224" s="145">
        <f t="shared" si="39"/>
        <v>0</v>
      </c>
      <c r="BL224" s="14" t="s">
        <v>164</v>
      </c>
      <c r="BM224" s="144" t="s">
        <v>497</v>
      </c>
    </row>
    <row r="225" spans="1:65" s="2" customFormat="1" ht="20.45" customHeight="1">
      <c r="A225" s="26"/>
      <c r="B225" s="133"/>
      <c r="C225" s="134" t="s">
        <v>498</v>
      </c>
      <c r="D225" s="134" t="s">
        <v>121</v>
      </c>
      <c r="E225" s="135" t="s">
        <v>499</v>
      </c>
      <c r="F225" s="136" t="s">
        <v>500</v>
      </c>
      <c r="G225" s="137" t="s">
        <v>412</v>
      </c>
      <c r="H225" s="138">
        <v>1</v>
      </c>
      <c r="I225" s="139"/>
      <c r="J225" s="139">
        <f t="shared" si="30"/>
        <v>0</v>
      </c>
      <c r="K225" s="136" t="s">
        <v>125</v>
      </c>
      <c r="L225" s="27"/>
      <c r="M225" s="140" t="s">
        <v>1</v>
      </c>
      <c r="N225" s="141" t="s">
        <v>41</v>
      </c>
      <c r="O225" s="142">
        <v>0.2</v>
      </c>
      <c r="P225" s="142">
        <f t="shared" si="31"/>
        <v>0.2</v>
      </c>
      <c r="Q225" s="142">
        <v>1.8E-3</v>
      </c>
      <c r="R225" s="142">
        <f t="shared" si="32"/>
        <v>1.8E-3</v>
      </c>
      <c r="S225" s="142">
        <v>0</v>
      </c>
      <c r="T225" s="143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4" t="s">
        <v>164</v>
      </c>
      <c r="AT225" s="144" t="s">
        <v>121</v>
      </c>
      <c r="AU225" s="144" t="s">
        <v>85</v>
      </c>
      <c r="AY225" s="14" t="s">
        <v>119</v>
      </c>
      <c r="BE225" s="145">
        <f t="shared" si="34"/>
        <v>0</v>
      </c>
      <c r="BF225" s="145">
        <f t="shared" si="35"/>
        <v>0</v>
      </c>
      <c r="BG225" s="145">
        <f t="shared" si="36"/>
        <v>0</v>
      </c>
      <c r="BH225" s="145">
        <f t="shared" si="37"/>
        <v>0</v>
      </c>
      <c r="BI225" s="145">
        <f t="shared" si="38"/>
        <v>0</v>
      </c>
      <c r="BJ225" s="14" t="s">
        <v>19</v>
      </c>
      <c r="BK225" s="145">
        <f t="shared" si="39"/>
        <v>0</v>
      </c>
      <c r="BL225" s="14" t="s">
        <v>164</v>
      </c>
      <c r="BM225" s="144" t="s">
        <v>501</v>
      </c>
    </row>
    <row r="226" spans="1:65" s="2" customFormat="1" ht="20.45" customHeight="1">
      <c r="A226" s="26"/>
      <c r="B226" s="133"/>
      <c r="C226" s="134" t="s">
        <v>502</v>
      </c>
      <c r="D226" s="134" t="s">
        <v>121</v>
      </c>
      <c r="E226" s="135" t="s">
        <v>503</v>
      </c>
      <c r="F226" s="136" t="s">
        <v>504</v>
      </c>
      <c r="G226" s="137" t="s">
        <v>412</v>
      </c>
      <c r="H226" s="138">
        <v>1</v>
      </c>
      <c r="I226" s="139"/>
      <c r="J226" s="139">
        <f t="shared" si="30"/>
        <v>0</v>
      </c>
      <c r="K226" s="136" t="s">
        <v>125</v>
      </c>
      <c r="L226" s="27"/>
      <c r="M226" s="140" t="s">
        <v>1</v>
      </c>
      <c r="N226" s="141" t="s">
        <v>41</v>
      </c>
      <c r="O226" s="142">
        <v>1</v>
      </c>
      <c r="P226" s="142">
        <f t="shared" si="31"/>
        <v>1</v>
      </c>
      <c r="Q226" s="142">
        <v>2.9399999999999999E-3</v>
      </c>
      <c r="R226" s="142">
        <f t="shared" si="32"/>
        <v>2.9399999999999999E-3</v>
      </c>
      <c r="S226" s="142">
        <v>0</v>
      </c>
      <c r="T226" s="143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4" t="s">
        <v>164</v>
      </c>
      <c r="AT226" s="144" t="s">
        <v>121</v>
      </c>
      <c r="AU226" s="144" t="s">
        <v>85</v>
      </c>
      <c r="AY226" s="14" t="s">
        <v>119</v>
      </c>
      <c r="BE226" s="145">
        <f t="shared" si="34"/>
        <v>0</v>
      </c>
      <c r="BF226" s="145">
        <f t="shared" si="35"/>
        <v>0</v>
      </c>
      <c r="BG226" s="145">
        <f t="shared" si="36"/>
        <v>0</v>
      </c>
      <c r="BH226" s="145">
        <f t="shared" si="37"/>
        <v>0</v>
      </c>
      <c r="BI226" s="145">
        <f t="shared" si="38"/>
        <v>0</v>
      </c>
      <c r="BJ226" s="14" t="s">
        <v>19</v>
      </c>
      <c r="BK226" s="145">
        <f t="shared" si="39"/>
        <v>0</v>
      </c>
      <c r="BL226" s="14" t="s">
        <v>164</v>
      </c>
      <c r="BM226" s="144" t="s">
        <v>505</v>
      </c>
    </row>
    <row r="227" spans="1:65" s="2" customFormat="1" ht="14.45" customHeight="1">
      <c r="A227" s="26"/>
      <c r="B227" s="133"/>
      <c r="C227" s="134" t="s">
        <v>506</v>
      </c>
      <c r="D227" s="134" t="s">
        <v>121</v>
      </c>
      <c r="E227" s="135" t="s">
        <v>507</v>
      </c>
      <c r="F227" s="136" t="s">
        <v>508</v>
      </c>
      <c r="G227" s="137" t="s">
        <v>169</v>
      </c>
      <c r="H227" s="138">
        <v>5</v>
      </c>
      <c r="I227" s="139"/>
      <c r="J227" s="139">
        <f t="shared" si="30"/>
        <v>0</v>
      </c>
      <c r="K227" s="136" t="s">
        <v>125</v>
      </c>
      <c r="L227" s="27"/>
      <c r="M227" s="140" t="s">
        <v>1</v>
      </c>
      <c r="N227" s="141" t="s">
        <v>41</v>
      </c>
      <c r="O227" s="142">
        <v>3.7999999999999999E-2</v>
      </c>
      <c r="P227" s="142">
        <f t="shared" si="31"/>
        <v>0.19</v>
      </c>
      <c r="Q227" s="142">
        <v>0</v>
      </c>
      <c r="R227" s="142">
        <f t="shared" si="32"/>
        <v>0</v>
      </c>
      <c r="S227" s="142">
        <v>8.4999999999999995E-4</v>
      </c>
      <c r="T227" s="143">
        <f t="shared" si="33"/>
        <v>4.2499999999999994E-3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4" t="s">
        <v>164</v>
      </c>
      <c r="AT227" s="144" t="s">
        <v>121</v>
      </c>
      <c r="AU227" s="144" t="s">
        <v>85</v>
      </c>
      <c r="AY227" s="14" t="s">
        <v>119</v>
      </c>
      <c r="BE227" s="145">
        <f t="shared" si="34"/>
        <v>0</v>
      </c>
      <c r="BF227" s="145">
        <f t="shared" si="35"/>
        <v>0</v>
      </c>
      <c r="BG227" s="145">
        <f t="shared" si="36"/>
        <v>0</v>
      </c>
      <c r="BH227" s="145">
        <f t="shared" si="37"/>
        <v>0</v>
      </c>
      <c r="BI227" s="145">
        <f t="shared" si="38"/>
        <v>0</v>
      </c>
      <c r="BJ227" s="14" t="s">
        <v>19</v>
      </c>
      <c r="BK227" s="145">
        <f t="shared" si="39"/>
        <v>0</v>
      </c>
      <c r="BL227" s="14" t="s">
        <v>164</v>
      </c>
      <c r="BM227" s="144" t="s">
        <v>509</v>
      </c>
    </row>
    <row r="228" spans="1:65" s="2" customFormat="1" ht="14.45" customHeight="1">
      <c r="A228" s="26"/>
      <c r="B228" s="133"/>
      <c r="C228" s="134" t="s">
        <v>510</v>
      </c>
      <c r="D228" s="134" t="s">
        <v>121</v>
      </c>
      <c r="E228" s="135" t="s">
        <v>511</v>
      </c>
      <c r="F228" s="136" t="s">
        <v>512</v>
      </c>
      <c r="G228" s="137" t="s">
        <v>169</v>
      </c>
      <c r="H228" s="138">
        <v>9</v>
      </c>
      <c r="I228" s="139"/>
      <c r="J228" s="139">
        <f t="shared" si="30"/>
        <v>0</v>
      </c>
      <c r="K228" s="136" t="s">
        <v>125</v>
      </c>
      <c r="L228" s="27"/>
      <c r="M228" s="140" t="s">
        <v>1</v>
      </c>
      <c r="N228" s="141" t="s">
        <v>41</v>
      </c>
      <c r="O228" s="142">
        <v>0.113</v>
      </c>
      <c r="P228" s="142">
        <f t="shared" si="31"/>
        <v>1.0170000000000001</v>
      </c>
      <c r="Q228" s="142">
        <v>2.4000000000000001E-4</v>
      </c>
      <c r="R228" s="142">
        <f t="shared" si="32"/>
        <v>2.16E-3</v>
      </c>
      <c r="S228" s="142">
        <v>0</v>
      </c>
      <c r="T228" s="143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4" t="s">
        <v>164</v>
      </c>
      <c r="AT228" s="144" t="s">
        <v>121</v>
      </c>
      <c r="AU228" s="144" t="s">
        <v>85</v>
      </c>
      <c r="AY228" s="14" t="s">
        <v>119</v>
      </c>
      <c r="BE228" s="145">
        <f t="shared" si="34"/>
        <v>0</v>
      </c>
      <c r="BF228" s="145">
        <f t="shared" si="35"/>
        <v>0</v>
      </c>
      <c r="BG228" s="145">
        <f t="shared" si="36"/>
        <v>0</v>
      </c>
      <c r="BH228" s="145">
        <f t="shared" si="37"/>
        <v>0</v>
      </c>
      <c r="BI228" s="145">
        <f t="shared" si="38"/>
        <v>0</v>
      </c>
      <c r="BJ228" s="14" t="s">
        <v>19</v>
      </c>
      <c r="BK228" s="145">
        <f t="shared" si="39"/>
        <v>0</v>
      </c>
      <c r="BL228" s="14" t="s">
        <v>164</v>
      </c>
      <c r="BM228" s="144" t="s">
        <v>513</v>
      </c>
    </row>
    <row r="229" spans="1:65" s="2" customFormat="1" ht="14.45" customHeight="1">
      <c r="A229" s="26"/>
      <c r="B229" s="133"/>
      <c r="C229" s="134" t="s">
        <v>514</v>
      </c>
      <c r="D229" s="134" t="s">
        <v>121</v>
      </c>
      <c r="E229" s="135" t="s">
        <v>515</v>
      </c>
      <c r="F229" s="136" t="s">
        <v>516</v>
      </c>
      <c r="G229" s="137" t="s">
        <v>169</v>
      </c>
      <c r="H229" s="138">
        <v>1</v>
      </c>
      <c r="I229" s="139"/>
      <c r="J229" s="139">
        <f t="shared" si="30"/>
        <v>0</v>
      </c>
      <c r="K229" s="136" t="s">
        <v>125</v>
      </c>
      <c r="L229" s="27"/>
      <c r="M229" s="140" t="s">
        <v>1</v>
      </c>
      <c r="N229" s="141" t="s">
        <v>41</v>
      </c>
      <c r="O229" s="142">
        <v>0.95</v>
      </c>
      <c r="P229" s="142">
        <f t="shared" si="31"/>
        <v>0.95</v>
      </c>
      <c r="Q229" s="142">
        <v>9.0000000000000006E-5</v>
      </c>
      <c r="R229" s="142">
        <f t="shared" si="32"/>
        <v>9.0000000000000006E-5</v>
      </c>
      <c r="S229" s="142">
        <v>0</v>
      </c>
      <c r="T229" s="143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4" t="s">
        <v>164</v>
      </c>
      <c r="AT229" s="144" t="s">
        <v>121</v>
      </c>
      <c r="AU229" s="144" t="s">
        <v>85</v>
      </c>
      <c r="AY229" s="14" t="s">
        <v>119</v>
      </c>
      <c r="BE229" s="145">
        <f t="shared" si="34"/>
        <v>0</v>
      </c>
      <c r="BF229" s="145">
        <f t="shared" si="35"/>
        <v>0</v>
      </c>
      <c r="BG229" s="145">
        <f t="shared" si="36"/>
        <v>0</v>
      </c>
      <c r="BH229" s="145">
        <f t="shared" si="37"/>
        <v>0</v>
      </c>
      <c r="BI229" s="145">
        <f t="shared" si="38"/>
        <v>0</v>
      </c>
      <c r="BJ229" s="14" t="s">
        <v>19</v>
      </c>
      <c r="BK229" s="145">
        <f t="shared" si="39"/>
        <v>0</v>
      </c>
      <c r="BL229" s="14" t="s">
        <v>164</v>
      </c>
      <c r="BM229" s="144" t="s">
        <v>517</v>
      </c>
    </row>
    <row r="230" spans="1:65" s="2" customFormat="1" ht="14.45" customHeight="1">
      <c r="A230" s="26"/>
      <c r="B230" s="133"/>
      <c r="C230" s="134" t="s">
        <v>518</v>
      </c>
      <c r="D230" s="134" t="s">
        <v>121</v>
      </c>
      <c r="E230" s="135" t="s">
        <v>519</v>
      </c>
      <c r="F230" s="136" t="s">
        <v>520</v>
      </c>
      <c r="G230" s="137" t="s">
        <v>169</v>
      </c>
      <c r="H230" s="138">
        <v>1</v>
      </c>
      <c r="I230" s="139"/>
      <c r="J230" s="139">
        <f t="shared" si="30"/>
        <v>0</v>
      </c>
      <c r="K230" s="136" t="s">
        <v>125</v>
      </c>
      <c r="L230" s="27"/>
      <c r="M230" s="140" t="s">
        <v>1</v>
      </c>
      <c r="N230" s="141" t="s">
        <v>41</v>
      </c>
      <c r="O230" s="142">
        <v>0.95</v>
      </c>
      <c r="P230" s="142">
        <f t="shared" si="31"/>
        <v>0.95</v>
      </c>
      <c r="Q230" s="142">
        <v>3.1E-4</v>
      </c>
      <c r="R230" s="142">
        <f t="shared" si="32"/>
        <v>3.1E-4</v>
      </c>
      <c r="S230" s="142">
        <v>0</v>
      </c>
      <c r="T230" s="143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4" t="s">
        <v>164</v>
      </c>
      <c r="AT230" s="144" t="s">
        <v>121</v>
      </c>
      <c r="AU230" s="144" t="s">
        <v>85</v>
      </c>
      <c r="AY230" s="14" t="s">
        <v>119</v>
      </c>
      <c r="BE230" s="145">
        <f t="shared" si="34"/>
        <v>0</v>
      </c>
      <c r="BF230" s="145">
        <f t="shared" si="35"/>
        <v>0</v>
      </c>
      <c r="BG230" s="145">
        <f t="shared" si="36"/>
        <v>0</v>
      </c>
      <c r="BH230" s="145">
        <f t="shared" si="37"/>
        <v>0</v>
      </c>
      <c r="BI230" s="145">
        <f t="shared" si="38"/>
        <v>0</v>
      </c>
      <c r="BJ230" s="14" t="s">
        <v>19</v>
      </c>
      <c r="BK230" s="145">
        <f t="shared" si="39"/>
        <v>0</v>
      </c>
      <c r="BL230" s="14" t="s">
        <v>164</v>
      </c>
      <c r="BM230" s="144" t="s">
        <v>521</v>
      </c>
    </row>
    <row r="231" spans="1:65" s="2" customFormat="1" ht="22.9" customHeight="1">
      <c r="A231" s="26"/>
      <c r="B231" s="133"/>
      <c r="C231" s="134" t="s">
        <v>522</v>
      </c>
      <c r="D231" s="134" t="s">
        <v>121</v>
      </c>
      <c r="E231" s="135" t="s">
        <v>523</v>
      </c>
      <c r="F231" s="136" t="s">
        <v>524</v>
      </c>
      <c r="G231" s="137" t="s">
        <v>272</v>
      </c>
      <c r="H231" s="138">
        <v>1377.2239999999999</v>
      </c>
      <c r="I231" s="139"/>
      <c r="J231" s="139">
        <f t="shared" si="30"/>
        <v>0</v>
      </c>
      <c r="K231" s="136" t="s">
        <v>125</v>
      </c>
      <c r="L231" s="27"/>
      <c r="M231" s="140" t="s">
        <v>1</v>
      </c>
      <c r="N231" s="141" t="s">
        <v>41</v>
      </c>
      <c r="O231" s="142">
        <v>0</v>
      </c>
      <c r="P231" s="142">
        <f t="shared" si="31"/>
        <v>0</v>
      </c>
      <c r="Q231" s="142">
        <v>0</v>
      </c>
      <c r="R231" s="142">
        <f t="shared" si="32"/>
        <v>0</v>
      </c>
      <c r="S231" s="142">
        <v>0</v>
      </c>
      <c r="T231" s="143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4" t="s">
        <v>164</v>
      </c>
      <c r="AT231" s="144" t="s">
        <v>121</v>
      </c>
      <c r="AU231" s="144" t="s">
        <v>85</v>
      </c>
      <c r="AY231" s="14" t="s">
        <v>119</v>
      </c>
      <c r="BE231" s="145">
        <f t="shared" si="34"/>
        <v>0</v>
      </c>
      <c r="BF231" s="145">
        <f t="shared" si="35"/>
        <v>0</v>
      </c>
      <c r="BG231" s="145">
        <f t="shared" si="36"/>
        <v>0</v>
      </c>
      <c r="BH231" s="145">
        <f t="shared" si="37"/>
        <v>0</v>
      </c>
      <c r="BI231" s="145">
        <f t="shared" si="38"/>
        <v>0</v>
      </c>
      <c r="BJ231" s="14" t="s">
        <v>19</v>
      </c>
      <c r="BK231" s="145">
        <f t="shared" si="39"/>
        <v>0</v>
      </c>
      <c r="BL231" s="14" t="s">
        <v>164</v>
      </c>
      <c r="BM231" s="144" t="s">
        <v>525</v>
      </c>
    </row>
    <row r="232" spans="1:65" s="12" customFormat="1" ht="22.9" customHeight="1">
      <c r="B232" s="121"/>
      <c r="D232" s="122" t="s">
        <v>75</v>
      </c>
      <c r="E232" s="131" t="s">
        <v>526</v>
      </c>
      <c r="F232" s="131" t="s">
        <v>527</v>
      </c>
      <c r="J232" s="132">
        <f>BK232</f>
        <v>0</v>
      </c>
      <c r="L232" s="121"/>
      <c r="M232" s="125"/>
      <c r="N232" s="126"/>
      <c r="O232" s="126"/>
      <c r="P232" s="127">
        <f>SUM(P233:P236)</f>
        <v>10.4</v>
      </c>
      <c r="Q232" s="126"/>
      <c r="R232" s="127">
        <f>SUM(R233:R236)</f>
        <v>9.9199999999999997E-2</v>
      </c>
      <c r="S232" s="126"/>
      <c r="T232" s="128">
        <f>SUM(T233:T236)</f>
        <v>0</v>
      </c>
      <c r="AR232" s="122" t="s">
        <v>85</v>
      </c>
      <c r="AT232" s="129" t="s">
        <v>75</v>
      </c>
      <c r="AU232" s="129" t="s">
        <v>19</v>
      </c>
      <c r="AY232" s="122" t="s">
        <v>119</v>
      </c>
      <c r="BK232" s="130">
        <f>SUM(BK233:BK236)</f>
        <v>0</v>
      </c>
    </row>
    <row r="233" spans="1:65" s="2" customFormat="1" ht="30.95" customHeight="1">
      <c r="A233" s="26"/>
      <c r="B233" s="133"/>
      <c r="C233" s="134" t="s">
        <v>25</v>
      </c>
      <c r="D233" s="146" t="s">
        <v>121</v>
      </c>
      <c r="E233" s="135" t="s">
        <v>528</v>
      </c>
      <c r="F233" s="136" t="s">
        <v>529</v>
      </c>
      <c r="G233" s="137" t="s">
        <v>412</v>
      </c>
      <c r="H233" s="138">
        <v>4</v>
      </c>
      <c r="I233" s="139"/>
      <c r="J233" s="139">
        <f>ROUND(I233*H233,2)</f>
        <v>0</v>
      </c>
      <c r="K233" s="136" t="s">
        <v>263</v>
      </c>
      <c r="L233" s="27"/>
      <c r="M233" s="140" t="s">
        <v>1</v>
      </c>
      <c r="N233" s="141" t="s">
        <v>41</v>
      </c>
      <c r="O233" s="142">
        <v>2.5</v>
      </c>
      <c r="P233" s="142">
        <f>O233*H233</f>
        <v>10</v>
      </c>
      <c r="Q233" s="142">
        <v>2.4649999999999998E-2</v>
      </c>
      <c r="R233" s="142">
        <f>Q233*H233</f>
        <v>9.8599999999999993E-2</v>
      </c>
      <c r="S233" s="142">
        <v>0</v>
      </c>
      <c r="T233" s="143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4" t="s">
        <v>164</v>
      </c>
      <c r="AT233" s="144" t="s">
        <v>121</v>
      </c>
      <c r="AU233" s="144" t="s">
        <v>85</v>
      </c>
      <c r="AY233" s="14" t="s">
        <v>119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4" t="s">
        <v>19</v>
      </c>
      <c r="BK233" s="145">
        <f>ROUND(I233*H233,2)</f>
        <v>0</v>
      </c>
      <c r="BL233" s="14" t="s">
        <v>164</v>
      </c>
      <c r="BM233" s="144" t="s">
        <v>530</v>
      </c>
    </row>
    <row r="234" spans="1:65" s="2" customFormat="1" ht="14.45" customHeight="1">
      <c r="A234" s="26"/>
      <c r="B234" s="133"/>
      <c r="C234" s="134" t="s">
        <v>531</v>
      </c>
      <c r="D234" s="134" t="s">
        <v>121</v>
      </c>
      <c r="E234" s="135" t="s">
        <v>532</v>
      </c>
      <c r="F234" s="136" t="s">
        <v>533</v>
      </c>
      <c r="G234" s="137" t="s">
        <v>412</v>
      </c>
      <c r="H234" s="138">
        <v>4</v>
      </c>
      <c r="I234" s="139"/>
      <c r="J234" s="139">
        <f>ROUND(I234*H234,2)</f>
        <v>0</v>
      </c>
      <c r="K234" s="136" t="s">
        <v>125</v>
      </c>
      <c r="L234" s="27"/>
      <c r="M234" s="140" t="s">
        <v>1</v>
      </c>
      <c r="N234" s="141" t="s">
        <v>41</v>
      </c>
      <c r="O234" s="142">
        <v>0.1</v>
      </c>
      <c r="P234" s="142">
        <f>O234*H234</f>
        <v>0.4</v>
      </c>
      <c r="Q234" s="142">
        <v>1.4999999999999999E-4</v>
      </c>
      <c r="R234" s="142">
        <f>Q234*H234</f>
        <v>5.9999999999999995E-4</v>
      </c>
      <c r="S234" s="142">
        <v>0</v>
      </c>
      <c r="T234" s="143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4" t="s">
        <v>164</v>
      </c>
      <c r="AT234" s="144" t="s">
        <v>121</v>
      </c>
      <c r="AU234" s="144" t="s">
        <v>85</v>
      </c>
      <c r="AY234" s="14" t="s">
        <v>119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4" t="s">
        <v>19</v>
      </c>
      <c r="BK234" s="145">
        <f>ROUND(I234*H234,2)</f>
        <v>0</v>
      </c>
      <c r="BL234" s="14" t="s">
        <v>164</v>
      </c>
      <c r="BM234" s="144" t="s">
        <v>534</v>
      </c>
    </row>
    <row r="235" spans="1:65" s="2" customFormat="1" ht="22.9" customHeight="1">
      <c r="A235" s="26"/>
      <c r="B235" s="133"/>
      <c r="C235" s="134" t="s">
        <v>535</v>
      </c>
      <c r="D235" s="134" t="s">
        <v>121</v>
      </c>
      <c r="E235" s="135" t="s">
        <v>536</v>
      </c>
      <c r="F235" s="136" t="s">
        <v>537</v>
      </c>
      <c r="G235" s="137" t="s">
        <v>272</v>
      </c>
      <c r="H235" s="138">
        <v>475.12</v>
      </c>
      <c r="I235" s="139"/>
      <c r="J235" s="139">
        <f>ROUND(I235*H235,2)</f>
        <v>0</v>
      </c>
      <c r="K235" s="136" t="s">
        <v>125</v>
      </c>
      <c r="L235" s="27"/>
      <c r="M235" s="140" t="s">
        <v>1</v>
      </c>
      <c r="N235" s="141" t="s">
        <v>41</v>
      </c>
      <c r="O235" s="142">
        <v>0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4" t="s">
        <v>164</v>
      </c>
      <c r="AT235" s="144" t="s">
        <v>121</v>
      </c>
      <c r="AU235" s="144" t="s">
        <v>85</v>
      </c>
      <c r="AY235" s="14" t="s">
        <v>119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4" t="s">
        <v>19</v>
      </c>
      <c r="BK235" s="145">
        <f>ROUND(I235*H235,2)</f>
        <v>0</v>
      </c>
      <c r="BL235" s="14" t="s">
        <v>164</v>
      </c>
      <c r="BM235" s="144" t="s">
        <v>538</v>
      </c>
    </row>
    <row r="236" spans="1:65" s="2" customFormat="1" ht="22.9" customHeight="1">
      <c r="A236" s="26"/>
      <c r="B236" s="133"/>
      <c r="C236" s="134" t="s">
        <v>539</v>
      </c>
      <c r="D236" s="134" t="s">
        <v>121</v>
      </c>
      <c r="E236" s="135" t="s">
        <v>540</v>
      </c>
      <c r="F236" s="136" t="s">
        <v>541</v>
      </c>
      <c r="G236" s="137" t="s">
        <v>272</v>
      </c>
      <c r="H236" s="138">
        <v>475.12</v>
      </c>
      <c r="I236" s="139"/>
      <c r="J236" s="139">
        <f>ROUND(I236*H236,2)</f>
        <v>0</v>
      </c>
      <c r="K236" s="136" t="s">
        <v>125</v>
      </c>
      <c r="L236" s="27"/>
      <c r="M236" s="140" t="s">
        <v>1</v>
      </c>
      <c r="N236" s="141" t="s">
        <v>41</v>
      </c>
      <c r="O236" s="142">
        <v>0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4" t="s">
        <v>164</v>
      </c>
      <c r="AT236" s="144" t="s">
        <v>121</v>
      </c>
      <c r="AU236" s="144" t="s">
        <v>85</v>
      </c>
      <c r="AY236" s="14" t="s">
        <v>119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4" t="s">
        <v>19</v>
      </c>
      <c r="BK236" s="145">
        <f>ROUND(I236*H236,2)</f>
        <v>0</v>
      </c>
      <c r="BL236" s="14" t="s">
        <v>164</v>
      </c>
      <c r="BM236" s="144" t="s">
        <v>542</v>
      </c>
    </row>
    <row r="237" spans="1:65" s="12" customFormat="1" ht="22.9" customHeight="1">
      <c r="B237" s="121"/>
      <c r="D237" s="122" t="s">
        <v>75</v>
      </c>
      <c r="E237" s="131" t="s">
        <v>543</v>
      </c>
      <c r="F237" s="131" t="s">
        <v>544</v>
      </c>
      <c r="J237" s="132">
        <f>BK237</f>
        <v>0</v>
      </c>
      <c r="L237" s="121"/>
      <c r="M237" s="125"/>
      <c r="N237" s="126"/>
      <c r="O237" s="126"/>
      <c r="P237" s="127">
        <f>P238</f>
        <v>0.625</v>
      </c>
      <c r="Q237" s="126"/>
      <c r="R237" s="127">
        <f>R238</f>
        <v>5.9999999999999995E-4</v>
      </c>
      <c r="S237" s="126"/>
      <c r="T237" s="128">
        <f>T238</f>
        <v>0</v>
      </c>
      <c r="AR237" s="122" t="s">
        <v>85</v>
      </c>
      <c r="AT237" s="129" t="s">
        <v>75</v>
      </c>
      <c r="AU237" s="129" t="s">
        <v>19</v>
      </c>
      <c r="AY237" s="122" t="s">
        <v>119</v>
      </c>
      <c r="BK237" s="130">
        <f>BK238</f>
        <v>0</v>
      </c>
    </row>
    <row r="238" spans="1:65" s="2" customFormat="1" ht="14.45" customHeight="1">
      <c r="A238" s="26"/>
      <c r="B238" s="133"/>
      <c r="C238" s="134" t="s">
        <v>545</v>
      </c>
      <c r="D238" s="146" t="s">
        <v>121</v>
      </c>
      <c r="E238" s="135" t="s">
        <v>546</v>
      </c>
      <c r="F238" s="136" t="s">
        <v>547</v>
      </c>
      <c r="G238" s="137" t="s">
        <v>169</v>
      </c>
      <c r="H238" s="138">
        <v>1</v>
      </c>
      <c r="I238" s="139"/>
      <c r="J238" s="139">
        <f>ROUND(I238*H238,2)</f>
        <v>0</v>
      </c>
      <c r="K238" s="136" t="s">
        <v>263</v>
      </c>
      <c r="L238" s="27"/>
      <c r="M238" s="147" t="s">
        <v>1</v>
      </c>
      <c r="N238" s="148" t="s">
        <v>41</v>
      </c>
      <c r="O238" s="149">
        <v>0.625</v>
      </c>
      <c r="P238" s="149">
        <f>O238*H238</f>
        <v>0.625</v>
      </c>
      <c r="Q238" s="149">
        <v>5.9999999999999995E-4</v>
      </c>
      <c r="R238" s="149">
        <f>Q238*H238</f>
        <v>5.9999999999999995E-4</v>
      </c>
      <c r="S238" s="149">
        <v>0</v>
      </c>
      <c r="T238" s="150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4" t="s">
        <v>164</v>
      </c>
      <c r="AT238" s="144" t="s">
        <v>121</v>
      </c>
      <c r="AU238" s="144" t="s">
        <v>85</v>
      </c>
      <c r="AY238" s="14" t="s">
        <v>119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4" t="s">
        <v>19</v>
      </c>
      <c r="BK238" s="145">
        <f>ROUND(I238*H238,2)</f>
        <v>0</v>
      </c>
      <c r="BL238" s="14" t="s">
        <v>164</v>
      </c>
      <c r="BM238" s="144" t="s">
        <v>548</v>
      </c>
    </row>
    <row r="239" spans="1:65" s="2" customFormat="1" ht="6.95" customHeight="1">
      <c r="A239" s="26"/>
      <c r="B239" s="41"/>
      <c r="C239" s="42"/>
      <c r="D239" s="42"/>
      <c r="E239" s="42"/>
      <c r="F239" s="42"/>
      <c r="G239" s="42"/>
      <c r="H239" s="42"/>
      <c r="I239" s="42"/>
      <c r="J239" s="42"/>
      <c r="K239" s="42"/>
      <c r="L239" s="27"/>
      <c r="M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</row>
  </sheetData>
  <autoFilter ref="C125:K238"/>
  <mergeCells count="8">
    <mergeCell ref="E116:H116"/>
    <mergeCell ref="E118:H11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22-K-16 - ZDRAVOTNĚ TECHN...</vt:lpstr>
      <vt:lpstr>'22-K-16 - ZDRAVOTNĚ TECHN...'!Názvy_tisku</vt:lpstr>
      <vt:lpstr>'Rekapitulace stavby'!Názvy_tisku</vt:lpstr>
      <vt:lpstr>'22-K-16 - ZDRAVOTNĚ TECHN...'!Oblast_tisku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Havlista-PC\Havlista</dc:creator>
  <cp:lastModifiedBy>Krejčí</cp:lastModifiedBy>
  <dcterms:created xsi:type="dcterms:W3CDTF">2022-03-14T10:13:47Z</dcterms:created>
  <dcterms:modified xsi:type="dcterms:W3CDTF">2022-03-22T12:43:29Z</dcterms:modified>
</cp:coreProperties>
</file>